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6936" activeTab="4"/>
  </bookViews>
  <sheets>
    <sheet name="К1" sheetId="4" r:id="rId1"/>
    <sheet name="Размер платы за наем" sheetId="1" r:id="rId2"/>
    <sheet name="изменение тарифов" sheetId="6" state="hidden" r:id="rId3"/>
    <sheet name="Ком.услуги" sheetId="3" r:id="rId4"/>
    <sheet name="Итого стоимость" sheetId="5" r:id="rId5"/>
  </sheets>
  <calcPr calcId="144525"/>
</workbook>
</file>

<file path=xl/calcChain.xml><?xml version="1.0" encoding="utf-8"?>
<calcChain xmlns="http://schemas.openxmlformats.org/spreadsheetml/2006/main">
  <c r="H4" i="5" l="1"/>
  <c r="H5" i="5"/>
  <c r="H6" i="5"/>
  <c r="H7" i="5"/>
  <c r="H8" i="5"/>
  <c r="H3" i="5"/>
  <c r="H9" i="5" l="1"/>
  <c r="E4" i="5"/>
  <c r="E5" i="5"/>
  <c r="E6" i="5"/>
  <c r="E7" i="5"/>
  <c r="E3" i="5"/>
  <c r="D4" i="5"/>
  <c r="D5" i="5"/>
  <c r="D6" i="5"/>
  <c r="D7" i="5"/>
  <c r="D3" i="5"/>
  <c r="F24" i="6"/>
  <c r="B24" i="6"/>
  <c r="D24" i="6"/>
  <c r="T20" i="3" l="1"/>
  <c r="P20" i="3"/>
  <c r="K20" i="3"/>
  <c r="G20" i="3"/>
  <c r="F20" i="3"/>
  <c r="H20" i="3" s="1"/>
  <c r="E20" i="3"/>
  <c r="T24" i="3"/>
  <c r="P24" i="3"/>
  <c r="K24" i="3"/>
  <c r="G24" i="3"/>
  <c r="F24" i="3"/>
  <c r="E24" i="3"/>
  <c r="U20" i="3" l="1"/>
  <c r="H24" i="3"/>
  <c r="U24" i="3" s="1"/>
  <c r="F10" i="3" l="1"/>
  <c r="F11" i="3"/>
  <c r="F12" i="3"/>
  <c r="F13" i="3"/>
  <c r="F14" i="3"/>
  <c r="F15" i="3"/>
  <c r="F16" i="3"/>
  <c r="F17" i="3"/>
  <c r="F18" i="3"/>
  <c r="F19" i="3"/>
  <c r="F21" i="3"/>
  <c r="F22" i="3"/>
  <c r="F23" i="3"/>
  <c r="F9" i="3"/>
  <c r="G9" i="3"/>
  <c r="G10" i="3"/>
  <c r="G11" i="3"/>
  <c r="G12" i="3"/>
  <c r="G13" i="3"/>
  <c r="G14" i="3"/>
  <c r="G15" i="3"/>
  <c r="G16" i="3"/>
  <c r="G17" i="3"/>
  <c r="G18" i="3"/>
  <c r="G19" i="3"/>
  <c r="G21" i="3"/>
  <c r="G22" i="3"/>
  <c r="G23" i="3"/>
  <c r="G26" i="3"/>
  <c r="G27" i="3"/>
  <c r="G28" i="3"/>
  <c r="G25" i="3"/>
  <c r="T21" i="3" l="1"/>
  <c r="J1" i="4" l="1"/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1" i="3"/>
  <c r="H22" i="3"/>
  <c r="H23" i="3"/>
  <c r="E28" i="3" l="1"/>
  <c r="K28" i="3"/>
  <c r="T28" i="3"/>
  <c r="T27" i="3"/>
  <c r="K27" i="3"/>
  <c r="E27" i="3"/>
  <c r="T26" i="3"/>
  <c r="K26" i="3"/>
  <c r="E26" i="3"/>
  <c r="T25" i="3"/>
  <c r="K25" i="3"/>
  <c r="E25" i="3"/>
  <c r="C7" i="1" l="1"/>
  <c r="B7" i="1" s="1"/>
  <c r="G7" i="1" s="1"/>
  <c r="H7" i="1" s="1"/>
  <c r="T6" i="3" l="1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2" i="3"/>
  <c r="T23" i="3"/>
  <c r="T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1" i="3"/>
  <c r="P22" i="3"/>
  <c r="P23" i="3"/>
  <c r="P5" i="3"/>
  <c r="E30" i="4" l="1"/>
  <c r="F30" i="4"/>
  <c r="I16" i="4"/>
  <c r="H16" i="4"/>
  <c r="E16" i="4"/>
  <c r="F16" i="4"/>
  <c r="I30" i="4"/>
  <c r="H30" i="4"/>
  <c r="G30" i="4"/>
  <c r="I29" i="4"/>
  <c r="H29" i="4"/>
  <c r="G29" i="4"/>
  <c r="F29" i="4"/>
  <c r="E29" i="4"/>
  <c r="I24" i="4"/>
  <c r="H24" i="4"/>
  <c r="G25" i="4"/>
  <c r="F25" i="4"/>
  <c r="E24" i="4"/>
  <c r="I22" i="4"/>
  <c r="H22" i="4"/>
  <c r="G22" i="4"/>
  <c r="E23" i="4"/>
  <c r="F21" i="4"/>
  <c r="G19" i="4"/>
  <c r="I18" i="4"/>
  <c r="H18" i="4"/>
  <c r="F18" i="4"/>
  <c r="E18" i="4"/>
  <c r="G16" i="4"/>
  <c r="I15" i="4"/>
  <c r="E15" i="4"/>
  <c r="H14" i="4"/>
  <c r="G13" i="4"/>
  <c r="F13" i="4"/>
  <c r="I12" i="4"/>
  <c r="H12" i="4"/>
  <c r="G12" i="4"/>
  <c r="F12" i="4"/>
  <c r="E12" i="4"/>
  <c r="I9" i="4"/>
  <c r="G9" i="4"/>
  <c r="E9" i="4"/>
  <c r="H8" i="4"/>
  <c r="I6" i="4"/>
  <c r="H6" i="4"/>
  <c r="F7" i="4"/>
  <c r="E5" i="4"/>
  <c r="F5" i="4"/>
  <c r="G4" i="4"/>
  <c r="H1" i="4" l="1"/>
  <c r="C5" i="1" s="1"/>
  <c r="B5" i="1" s="1"/>
  <c r="I1" i="4"/>
  <c r="C6" i="1" s="1"/>
  <c r="B6" i="1" s="1"/>
  <c r="G1" i="4"/>
  <c r="C4" i="1" s="1"/>
  <c r="B4" i="1" s="1"/>
  <c r="F1" i="4" l="1"/>
  <c r="C3" i="1" s="1"/>
  <c r="B3" i="1" s="1"/>
  <c r="E1" i="4"/>
  <c r="C2" i="1" s="1"/>
  <c r="B2" i="1" s="1"/>
  <c r="K19" i="3"/>
  <c r="E19" i="3"/>
  <c r="K18" i="3"/>
  <c r="E18" i="3"/>
  <c r="U18" i="3" s="1"/>
  <c r="K16" i="3"/>
  <c r="E16" i="3"/>
  <c r="K15" i="3"/>
  <c r="E15" i="3"/>
  <c r="U15" i="3" s="1"/>
  <c r="K14" i="3"/>
  <c r="E14" i="3"/>
  <c r="K12" i="3"/>
  <c r="E12" i="3"/>
  <c r="U12" i="3" s="1"/>
  <c r="K11" i="3"/>
  <c r="E11" i="3"/>
  <c r="K10" i="3"/>
  <c r="E10" i="3"/>
  <c r="U10" i="3" s="1"/>
  <c r="K8" i="3"/>
  <c r="E8" i="3"/>
  <c r="K7" i="3"/>
  <c r="E7" i="3"/>
  <c r="U7" i="3" s="1"/>
  <c r="K6" i="3"/>
  <c r="E6" i="3"/>
  <c r="E22" i="3"/>
  <c r="K22" i="3"/>
  <c r="E23" i="3"/>
  <c r="K23" i="3"/>
  <c r="U23" i="3" l="1"/>
  <c r="U6" i="3"/>
  <c r="U8" i="3"/>
  <c r="U11" i="3"/>
  <c r="U14" i="3"/>
  <c r="U16" i="3"/>
  <c r="U19" i="3"/>
  <c r="U22" i="3"/>
  <c r="E17" i="3"/>
  <c r="E21" i="3"/>
  <c r="K17" i="3"/>
  <c r="K21" i="3"/>
  <c r="K13" i="3"/>
  <c r="E13" i="3"/>
  <c r="U13" i="3" s="1"/>
  <c r="K9" i="3"/>
  <c r="E9" i="3"/>
  <c r="K5" i="3"/>
  <c r="E5" i="3"/>
  <c r="U5" i="3" s="1"/>
  <c r="U21" i="3" l="1"/>
  <c r="U17" i="3"/>
  <c r="U9" i="3"/>
  <c r="G2" i="1"/>
  <c r="G3" i="1"/>
  <c r="G4" i="1"/>
  <c r="G5" i="1"/>
  <c r="G6" i="1"/>
  <c r="H5" i="1" l="1"/>
  <c r="H2" i="1"/>
  <c r="H6" i="1"/>
  <c r="H4" i="1"/>
  <c r="H3" i="1"/>
  <c r="P27" i="3"/>
  <c r="P28" i="3"/>
  <c r="P26" i="3"/>
  <c r="F28" i="3"/>
  <c r="H28" i="3" s="1"/>
  <c r="F26" i="3"/>
  <c r="H26" i="3" s="1"/>
  <c r="U26" i="3" s="1"/>
  <c r="F27" i="3"/>
  <c r="H27" i="3" s="1"/>
  <c r="U27" i="3" s="1"/>
  <c r="P25" i="3"/>
  <c r="F25" i="3"/>
  <c r="H25" i="3" s="1"/>
  <c r="U25" i="3" s="1"/>
  <c r="U28" i="3" l="1"/>
</calcChain>
</file>

<file path=xl/sharedStrings.xml><?xml version="1.0" encoding="utf-8"?>
<sst xmlns="http://schemas.openxmlformats.org/spreadsheetml/2006/main" count="167" uniqueCount="111">
  <si>
    <t>Данные по жилому помещению </t>
  </si>
  <si>
    <t>Характеристика жилого помещения (дома)</t>
  </si>
  <si>
    <t>Размер коэффициента </t>
  </si>
  <si>
    <t>1 </t>
  </si>
  <si>
    <t>2 </t>
  </si>
  <si>
    <t>3 </t>
  </si>
  <si>
    <t>4 </t>
  </si>
  <si>
    <t>Планировочный коэффициент (S жил / S общ)</t>
  </si>
  <si>
    <t>Более 0,8 </t>
  </si>
  <si>
    <t>0,6-0,8 </t>
  </si>
  <si>
    <t>Менее 0,6 </t>
  </si>
  <si>
    <t>Площадь кухни </t>
  </si>
  <si>
    <t>Менее 8 кв.м </t>
  </si>
  <si>
    <t>8 кв.м - 10 кв.м </t>
  </si>
  <si>
    <t>Более 10 кв.м </t>
  </si>
  <si>
    <t>Уровень благоустройства </t>
  </si>
  <si>
    <t>ХВС без ванны/душа </t>
  </si>
  <si>
    <t>ХВС с ванной/душем и газовой колонкой, ЦО </t>
  </si>
  <si>
    <t>ГВС с ванной/душем и ЦО </t>
  </si>
  <si>
    <t>Санузел </t>
  </si>
  <si>
    <t>Совмещенный </t>
  </si>
  <si>
    <t>Раздельный </t>
  </si>
  <si>
    <t>Раздельный площадью более 5 кв.м </t>
  </si>
  <si>
    <t>5 </t>
  </si>
  <si>
    <t>Занимаемый этаж </t>
  </si>
  <si>
    <t>Первый или последний </t>
  </si>
  <si>
    <t>Не первый и не последний </t>
  </si>
  <si>
    <t>6 </t>
  </si>
  <si>
    <t>Лифт </t>
  </si>
  <si>
    <t>Отсутствие лифта </t>
  </si>
  <si>
    <t>Наличие пассажирского лифта </t>
  </si>
  <si>
    <t>Наличие пассажирского и грузового лифтов</t>
  </si>
  <si>
    <t>7 </t>
  </si>
  <si>
    <t>Высота потолка </t>
  </si>
  <si>
    <t>Менее 2,7 м </t>
  </si>
  <si>
    <t>От 2,7 м до 3,2 м </t>
  </si>
  <si>
    <t>3,2 м и более </t>
  </si>
  <si>
    <t>8 </t>
  </si>
  <si>
    <t>Балкон (лоджия)</t>
  </si>
  <si>
    <t>Отсутствие балкона, лоджии </t>
  </si>
  <si>
    <t>Наличие балкона </t>
  </si>
  <si>
    <t>Наличие лоджии </t>
  </si>
  <si>
    <t>9 </t>
  </si>
  <si>
    <t>Материал стен </t>
  </si>
  <si>
    <t>Дерево </t>
  </si>
  <si>
    <t>Бетон </t>
  </si>
  <si>
    <t>Кирпич </t>
  </si>
  <si>
    <t>10 </t>
  </si>
  <si>
    <t>Фактический срок эксплуатации многоквартирного или индивидуального жилого дома*</t>
  </si>
  <si>
    <t>Свыше 30 лет </t>
  </si>
  <si>
    <t>10-30 лет </t>
  </si>
  <si>
    <t>До 10 лет </t>
  </si>
  <si>
    <t>Витебская, 14</t>
  </si>
  <si>
    <t>Серпуховская, 12</t>
  </si>
  <si>
    <t>Крупская, 3</t>
  </si>
  <si>
    <t>Шевченко, 21</t>
  </si>
  <si>
    <t>Запорожская, 21</t>
  </si>
  <si>
    <t>Площадка</t>
  </si>
  <si>
    <t xml:space="preserve">Ро   базовая ставка </t>
  </si>
  <si>
    <t>Размер платы за наем (Р=Ро*(1+К)*S)</t>
  </si>
  <si>
    <t>Площадь (S)</t>
  </si>
  <si>
    <t>k1 (базовая ставка)</t>
  </si>
  <si>
    <t>k2 (месторасположение)</t>
  </si>
  <si>
    <t>1. Расчет коммунальных платежей</t>
  </si>
  <si>
    <t>общежитие</t>
  </si>
  <si>
    <t>ко-во человек в комнате</t>
  </si>
  <si>
    <t>ХВС</t>
  </si>
  <si>
    <t>Горячее водоснабжение</t>
  </si>
  <si>
    <t>Теплоэнергия</t>
  </si>
  <si>
    <t>Электроснабжение</t>
  </si>
  <si>
    <t>тариф куб. м. (с НДС)</t>
  </si>
  <si>
    <t>норма потребления</t>
  </si>
  <si>
    <t>сумма нормативная, руб.</t>
  </si>
  <si>
    <t>тариф Гкал (факт) (с НДС)</t>
  </si>
  <si>
    <t>кол-во м кв. норма</t>
  </si>
  <si>
    <t>Шевченко 21</t>
  </si>
  <si>
    <t>Запорожская 21</t>
  </si>
  <si>
    <t>тариф кВтч (С НДС)</t>
  </si>
  <si>
    <t>Коэффициент потребительских качеств (к=к1+к2)</t>
  </si>
  <si>
    <t>Итого</t>
  </si>
  <si>
    <t>Водоотведение</t>
  </si>
  <si>
    <t>Понижающий к-т (Постановление №1190 от 14.11.2014)</t>
  </si>
  <si>
    <t>Действующая стоимость</t>
  </si>
  <si>
    <t>№ пп</t>
  </si>
  <si>
    <t>Согласно Закону СПб от 20.07.2006 г. №395-53 "Об установлении платы за пользование жилым помещением (платы за наем) в СПб"</t>
  </si>
  <si>
    <t>* Если к-т к &lt;0 , то он принимается равным 0</t>
  </si>
  <si>
    <t>Ленсовета, 29, лит.А</t>
  </si>
  <si>
    <t>норма потребления (гкал)</t>
  </si>
  <si>
    <t>тариф гкал. (С НДС)</t>
  </si>
  <si>
    <t>с 01.01.2018</t>
  </si>
  <si>
    <t>Размер платы за наем *0,5 (0,75 блочный тип)(понижающий к-т)</t>
  </si>
  <si>
    <t>блочный</t>
  </si>
  <si>
    <t>коридорный</t>
  </si>
  <si>
    <t>смешанный(берем 0,5)</t>
  </si>
  <si>
    <t>% увеличения</t>
  </si>
  <si>
    <t>Процент изменения тарифов с 01.01.2018</t>
  </si>
  <si>
    <t>Общежития</t>
  </si>
  <si>
    <t>Тарифы</t>
  </si>
  <si>
    <t>Витебская 14</t>
  </si>
  <si>
    <t>Серпуховская 12</t>
  </si>
  <si>
    <t>Электричество</t>
  </si>
  <si>
    <t xml:space="preserve">Было </t>
  </si>
  <si>
    <t>Стало</t>
  </si>
  <si>
    <t>Процент изменения</t>
  </si>
  <si>
    <t>Отопление</t>
  </si>
  <si>
    <t>ГВС</t>
  </si>
  <si>
    <t>Сумма увеличения</t>
  </si>
  <si>
    <t>Предложение</t>
  </si>
  <si>
    <t>Прогноз дохода 2018</t>
  </si>
  <si>
    <t>Кол-во человек в общежитии</t>
  </si>
  <si>
    <t>Дата изменения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</si>
</sst>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0_р_._-;\-* #,##0.000_р_._-;_-* &quot;-&quot;??_р_._-;_-@_-"/>
    <numFmt numFmtId="166" formatCode="#,##0.000"/>
    <numFmt numFmtId="167" formatCode="#,##0.00_р_."/>
    <numFmt numFmtId="168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332E2D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8">
    <xf numFmtId="0" fontId="0" fillId="0" borderId="0" xfId="0"/>
    <xf numFmtId="165" fontId="0" fillId="0" borderId="0" xfId="1" applyNumberFormat="1" applyFont="1"/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166" fontId="0" fillId="0" borderId="1" xfId="0" applyNumberFormat="1" applyBorder="1" applyAlignment="1">
      <alignment wrapText="1"/>
    </xf>
    <xf numFmtId="4" fontId="4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67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0" fontId="5" fillId="0" borderId="0" xfId="0" applyFont="1"/>
    <xf numFmtId="168" fontId="5" fillId="0" borderId="0" xfId="0" applyNumberFormat="1" applyFont="1"/>
    <xf numFmtId="0" fontId="6" fillId="2" borderId="1" xfId="0" applyFont="1" applyFill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68" fontId="6" fillId="2" borderId="9" xfId="1" applyNumberFormat="1" applyFont="1" applyFill="1" applyBorder="1" applyAlignment="1">
      <alignment horizontal="center" wrapText="1"/>
    </xf>
    <xf numFmtId="168" fontId="6" fillId="4" borderId="9" xfId="1" applyNumberFormat="1" applyFont="1" applyFill="1" applyBorder="1" applyAlignment="1">
      <alignment horizontal="center" wrapText="1"/>
    </xf>
    <xf numFmtId="168" fontId="6" fillId="2" borderId="10" xfId="1" applyNumberFormat="1" applyFont="1" applyFill="1" applyBorder="1" applyAlignment="1">
      <alignment horizontal="center" wrapText="1"/>
    </xf>
    <xf numFmtId="168" fontId="6" fillId="0" borderId="9" xfId="1" applyNumberFormat="1" applyFont="1" applyFill="1" applyBorder="1" applyAlignment="1">
      <alignment horizontal="center" wrapText="1"/>
    </xf>
    <xf numFmtId="168" fontId="6" fillId="2" borderId="11" xfId="1" applyNumberFormat="1" applyFont="1" applyFill="1" applyBorder="1" applyAlignment="1">
      <alignment horizontal="center" wrapText="1"/>
    </xf>
    <xf numFmtId="168" fontId="6" fillId="0" borderId="11" xfId="1" applyNumberFormat="1" applyFont="1" applyFill="1" applyBorder="1" applyAlignment="1">
      <alignment horizontal="center" wrapText="1"/>
    </xf>
    <xf numFmtId="168" fontId="6" fillId="2" borderId="12" xfId="1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8" fontId="6" fillId="2" borderId="13" xfId="1" applyNumberFormat="1" applyFont="1" applyFill="1" applyBorder="1" applyAlignment="1">
      <alignment horizontal="center" wrapText="1"/>
    </xf>
    <xf numFmtId="168" fontId="6" fillId="2" borderId="14" xfId="1" applyNumberFormat="1" applyFont="1" applyFill="1" applyBorder="1" applyAlignment="1">
      <alignment horizontal="center" wrapText="1"/>
    </xf>
    <xf numFmtId="168" fontId="6" fillId="2" borderId="7" xfId="1" applyNumberFormat="1" applyFont="1" applyFill="1" applyBorder="1" applyAlignment="1">
      <alignment horizontal="center" wrapText="1"/>
    </xf>
    <xf numFmtId="168" fontId="6" fillId="4" borderId="7" xfId="1" applyNumberFormat="1" applyFont="1" applyFill="1" applyBorder="1" applyAlignment="1">
      <alignment horizontal="center" wrapText="1"/>
    </xf>
    <xf numFmtId="168" fontId="6" fillId="2" borderId="8" xfId="1" applyNumberFormat="1" applyFont="1" applyFill="1" applyBorder="1" applyAlignment="1">
      <alignment horizontal="center" wrapText="1"/>
    </xf>
    <xf numFmtId="168" fontId="6" fillId="0" borderId="13" xfId="1" applyNumberFormat="1" applyFont="1" applyFill="1" applyBorder="1" applyAlignment="1">
      <alignment horizontal="center" wrapText="1"/>
    </xf>
    <xf numFmtId="168" fontId="6" fillId="0" borderId="7" xfId="1" applyNumberFormat="1" applyFont="1" applyFill="1" applyBorder="1" applyAlignment="1">
      <alignment horizontal="center" wrapText="1"/>
    </xf>
    <xf numFmtId="168" fontId="6" fillId="2" borderId="15" xfId="1" applyNumberFormat="1" applyFont="1" applyFill="1" applyBorder="1" applyAlignment="1">
      <alignment horizontal="center" wrapText="1"/>
    </xf>
    <xf numFmtId="168" fontId="6" fillId="2" borderId="16" xfId="1" applyNumberFormat="1" applyFont="1" applyFill="1" applyBorder="1" applyAlignment="1">
      <alignment horizontal="center" wrapText="1"/>
    </xf>
    <xf numFmtId="168" fontId="6" fillId="0" borderId="15" xfId="1" applyNumberFormat="1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168" fontId="6" fillId="2" borderId="17" xfId="1" applyNumberFormat="1" applyFont="1" applyFill="1" applyBorder="1" applyAlignment="1">
      <alignment horizontal="center" wrapText="1"/>
    </xf>
    <xf numFmtId="168" fontId="6" fillId="2" borderId="18" xfId="1" applyNumberFormat="1" applyFont="1" applyFill="1" applyBorder="1" applyAlignment="1">
      <alignment horizontal="center" wrapText="1"/>
    </xf>
    <xf numFmtId="168" fontId="6" fillId="2" borderId="19" xfId="1" applyNumberFormat="1" applyFont="1" applyFill="1" applyBorder="1" applyAlignment="1">
      <alignment horizontal="center" wrapText="1"/>
    </xf>
    <xf numFmtId="168" fontId="6" fillId="2" borderId="20" xfId="1" applyNumberFormat="1" applyFont="1" applyFill="1" applyBorder="1" applyAlignment="1">
      <alignment horizontal="center" wrapText="1"/>
    </xf>
    <xf numFmtId="168" fontId="6" fillId="2" borderId="21" xfId="1" applyNumberFormat="1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0" fontId="6" fillId="2" borderId="24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168" fontId="6" fillId="4" borderId="17" xfId="1" applyNumberFormat="1" applyFont="1" applyFill="1" applyBorder="1" applyAlignment="1">
      <alignment horizontal="center" wrapText="1"/>
    </xf>
    <xf numFmtId="168" fontId="6" fillId="4" borderId="18" xfId="1" applyNumberFormat="1" applyFont="1" applyFill="1" applyBorder="1" applyAlignment="1">
      <alignment horizontal="center" wrapText="1"/>
    </xf>
    <xf numFmtId="168" fontId="6" fillId="2" borderId="22" xfId="1" applyNumberFormat="1" applyFont="1" applyFill="1" applyBorder="1" applyAlignment="1">
      <alignment horizontal="center" wrapText="1"/>
    </xf>
    <xf numFmtId="168" fontId="6" fillId="2" borderId="23" xfId="1" applyNumberFormat="1" applyFont="1" applyFill="1" applyBorder="1" applyAlignment="1">
      <alignment horizontal="center" wrapText="1"/>
    </xf>
    <xf numFmtId="168" fontId="6" fillId="2" borderId="24" xfId="1" applyNumberFormat="1" applyFont="1" applyFill="1" applyBorder="1" applyAlignment="1">
      <alignment horizontal="center" wrapText="1"/>
    </xf>
    <xf numFmtId="168" fontId="6" fillId="2" borderId="25" xfId="1" applyNumberFormat="1" applyFont="1" applyFill="1" applyBorder="1" applyAlignment="1">
      <alignment horizontal="center" wrapText="1"/>
    </xf>
    <xf numFmtId="168" fontId="6" fillId="2" borderId="26" xfId="1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9" fontId="0" fillId="0" borderId="0" xfId="0" applyNumberFormat="1"/>
    <xf numFmtId="0" fontId="0" fillId="0" borderId="0" xfId="0"/>
    <xf numFmtId="0" fontId="0" fillId="0" borderId="1" xfId="0" applyBorder="1"/>
    <xf numFmtId="0" fontId="3" fillId="5" borderId="1" xfId="0" applyFont="1" applyFill="1" applyBorder="1" applyAlignment="1">
      <alignment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6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7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2" xfId="0" applyBorder="1"/>
    <xf numFmtId="9" fontId="0" fillId="0" borderId="32" xfId="2" applyFont="1" applyBorder="1"/>
    <xf numFmtId="0" fontId="0" fillId="0" borderId="44" xfId="0" applyBorder="1"/>
    <xf numFmtId="0" fontId="0" fillId="0" borderId="45" xfId="0" applyBorder="1"/>
    <xf numFmtId="0" fontId="0" fillId="0" borderId="0" xfId="0" applyBorder="1"/>
    <xf numFmtId="0" fontId="0" fillId="0" borderId="46" xfId="0" applyBorder="1"/>
    <xf numFmtId="0" fontId="0" fillId="0" borderId="47" xfId="0" applyBorder="1"/>
    <xf numFmtId="9" fontId="0" fillId="0" borderId="48" xfId="2" applyFont="1" applyBorder="1"/>
    <xf numFmtId="0" fontId="0" fillId="0" borderId="0" xfId="0" applyFill="1" applyBorder="1"/>
    <xf numFmtId="1" fontId="0" fillId="0" borderId="0" xfId="0" applyNumberFormat="1"/>
    <xf numFmtId="1" fontId="0" fillId="0" borderId="1" xfId="0" applyNumberFormat="1" applyFill="1" applyBorder="1"/>
    <xf numFmtId="10" fontId="0" fillId="0" borderId="1" xfId="0" applyNumberFormat="1" applyFill="1" applyBorder="1"/>
    <xf numFmtId="1" fontId="1" fillId="0" borderId="1" xfId="0" applyNumberFormat="1" applyFont="1" applyFill="1" applyBorder="1"/>
    <xf numFmtId="0" fontId="1" fillId="0" borderId="1" xfId="0" applyFont="1" applyFill="1" applyBorder="1"/>
    <xf numFmtId="4" fontId="0" fillId="0" borderId="1" xfId="0" applyNumberFormat="1" applyBorder="1"/>
    <xf numFmtId="4" fontId="0" fillId="0" borderId="0" xfId="0" applyNumberFormat="1"/>
    <xf numFmtId="0" fontId="3" fillId="5" borderId="2" xfId="0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44" xfId="0" applyBorder="1" applyAlignment="1">
      <alignment horizontal="center"/>
    </xf>
    <xf numFmtId="0" fontId="0" fillId="0" borderId="40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J4" sqref="J4:J15"/>
    </sheetView>
  </sheetViews>
  <sheetFormatPr defaultRowHeight="14.4" x14ac:dyDescent="0.3"/>
  <cols>
    <col min="2" max="2" width="29.77734375" customWidth="1"/>
    <col min="3" max="3" width="24.109375" customWidth="1"/>
    <col min="4" max="4" width="14" customWidth="1"/>
    <col min="5" max="5" width="14.109375" customWidth="1"/>
    <col min="6" max="6" width="15.5546875" customWidth="1"/>
    <col min="7" max="7" width="14.109375" customWidth="1"/>
    <col min="8" max="8" width="13.44140625" customWidth="1"/>
    <col min="9" max="9" width="18" customWidth="1"/>
    <col min="10" max="10" width="20.21875" customWidth="1"/>
  </cols>
  <sheetData>
    <row r="1" spans="1:10" x14ac:dyDescent="0.3">
      <c r="A1" s="20"/>
      <c r="B1" s="20"/>
      <c r="C1" s="20"/>
      <c r="D1" s="20"/>
      <c r="E1" s="21">
        <f t="shared" ref="E1:J1" si="0">SUM(E4:E32)</f>
        <v>0.59999999999999987</v>
      </c>
      <c r="F1" s="21">
        <f t="shared" si="0"/>
        <v>-1.4700000000000002</v>
      </c>
      <c r="G1" s="21">
        <f t="shared" si="0"/>
        <v>-0.30000000000000004</v>
      </c>
      <c r="H1" s="21">
        <f t="shared" si="0"/>
        <v>-7.0000000000000062E-2</v>
      </c>
      <c r="I1" s="21">
        <f t="shared" si="0"/>
        <v>0.83000000000000007</v>
      </c>
      <c r="J1" s="21">
        <f t="shared" si="0"/>
        <v>0.56000000000000005</v>
      </c>
    </row>
    <row r="2" spans="1:10" ht="44.4" customHeight="1" x14ac:dyDescent="0.3">
      <c r="A2" s="31" t="s">
        <v>83</v>
      </c>
      <c r="B2" s="31" t="s">
        <v>0</v>
      </c>
      <c r="C2" s="31" t="s">
        <v>1</v>
      </c>
      <c r="D2" s="31" t="s">
        <v>2</v>
      </c>
      <c r="E2" s="32" t="s">
        <v>54</v>
      </c>
      <c r="F2" s="32" t="s">
        <v>55</v>
      </c>
      <c r="G2" s="32" t="s">
        <v>56</v>
      </c>
      <c r="H2" s="32" t="s">
        <v>52</v>
      </c>
      <c r="I2" s="32" t="s">
        <v>53</v>
      </c>
      <c r="J2" s="32" t="s">
        <v>86</v>
      </c>
    </row>
    <row r="3" spans="1:10" x14ac:dyDescent="0.3">
      <c r="A3" s="22" t="s">
        <v>3</v>
      </c>
      <c r="B3" s="22" t="s">
        <v>4</v>
      </c>
      <c r="C3" s="22" t="s">
        <v>5</v>
      </c>
      <c r="D3" s="22" t="s">
        <v>6</v>
      </c>
      <c r="E3" s="23">
        <v>5</v>
      </c>
      <c r="F3" s="23">
        <v>6</v>
      </c>
      <c r="G3" s="23">
        <v>7</v>
      </c>
      <c r="H3" s="23">
        <v>8</v>
      </c>
      <c r="I3" s="23">
        <v>9</v>
      </c>
      <c r="J3" s="23">
        <v>10</v>
      </c>
    </row>
    <row r="4" spans="1:10" ht="27" x14ac:dyDescent="0.3">
      <c r="A4" s="43" t="s">
        <v>3</v>
      </c>
      <c r="B4" s="43" t="s">
        <v>7</v>
      </c>
      <c r="C4" s="43" t="s">
        <v>8</v>
      </c>
      <c r="D4" s="58">
        <v>-0.5</v>
      </c>
      <c r="E4" s="56"/>
      <c r="F4" s="36"/>
      <c r="G4" s="36">
        <f>D4</f>
        <v>-0.5</v>
      </c>
      <c r="H4" s="35"/>
      <c r="I4" s="37"/>
      <c r="J4" s="37"/>
    </row>
    <row r="5" spans="1:10" x14ac:dyDescent="0.3">
      <c r="A5" s="44"/>
      <c r="B5" s="44"/>
      <c r="C5" s="53" t="s">
        <v>9</v>
      </c>
      <c r="D5" s="59">
        <v>0</v>
      </c>
      <c r="E5" s="57">
        <f>D5</f>
        <v>0</v>
      </c>
      <c r="F5" s="25">
        <f>D5</f>
        <v>0</v>
      </c>
      <c r="G5" s="25"/>
      <c r="H5" s="24"/>
      <c r="I5" s="26"/>
      <c r="J5" s="26"/>
    </row>
    <row r="6" spans="1:10" x14ac:dyDescent="0.3">
      <c r="A6" s="45"/>
      <c r="B6" s="45"/>
      <c r="C6" s="54" t="s">
        <v>10</v>
      </c>
      <c r="D6" s="60">
        <v>0.5</v>
      </c>
      <c r="E6" s="50"/>
      <c r="F6" s="28"/>
      <c r="G6" s="28"/>
      <c r="H6" s="28">
        <f>D6</f>
        <v>0.5</v>
      </c>
      <c r="I6" s="30">
        <f>D6</f>
        <v>0.5</v>
      </c>
      <c r="J6" s="30">
        <v>0.5</v>
      </c>
    </row>
    <row r="7" spans="1:10" x14ac:dyDescent="0.3">
      <c r="A7" s="43" t="s">
        <v>4</v>
      </c>
      <c r="B7" s="43" t="s">
        <v>11</v>
      </c>
      <c r="C7" s="43" t="s">
        <v>12</v>
      </c>
      <c r="D7" s="58">
        <v>-0.5</v>
      </c>
      <c r="E7" s="48"/>
      <c r="F7" s="35">
        <f>D7</f>
        <v>-0.5</v>
      </c>
      <c r="G7" s="35"/>
      <c r="H7" s="35"/>
      <c r="I7" s="37"/>
      <c r="J7" s="37"/>
    </row>
    <row r="8" spans="1:10" x14ac:dyDescent="0.3">
      <c r="A8" s="44"/>
      <c r="B8" s="44"/>
      <c r="C8" s="53" t="s">
        <v>13</v>
      </c>
      <c r="D8" s="59">
        <v>0</v>
      </c>
      <c r="E8" s="49"/>
      <c r="F8" s="24"/>
      <c r="G8" s="24"/>
      <c r="H8" s="24">
        <f>D8</f>
        <v>0</v>
      </c>
      <c r="I8" s="26"/>
      <c r="J8" s="26"/>
    </row>
    <row r="9" spans="1:10" x14ac:dyDescent="0.3">
      <c r="A9" s="45"/>
      <c r="B9" s="45"/>
      <c r="C9" s="54" t="s">
        <v>14</v>
      </c>
      <c r="D9" s="60">
        <v>0.5</v>
      </c>
      <c r="E9" s="50">
        <f>D9</f>
        <v>0.5</v>
      </c>
      <c r="F9" s="28"/>
      <c r="G9" s="28">
        <f>D9</f>
        <v>0.5</v>
      </c>
      <c r="H9" s="28"/>
      <c r="I9" s="30">
        <f>D9</f>
        <v>0.5</v>
      </c>
      <c r="J9" s="30">
        <v>0.5</v>
      </c>
    </row>
    <row r="10" spans="1:10" x14ac:dyDescent="0.3">
      <c r="A10" s="43" t="s">
        <v>5</v>
      </c>
      <c r="B10" s="43" t="s">
        <v>15</v>
      </c>
      <c r="C10" s="43" t="s">
        <v>16</v>
      </c>
      <c r="D10" s="58">
        <v>-0.5</v>
      </c>
      <c r="E10" s="48"/>
      <c r="F10" s="35"/>
      <c r="G10" s="35"/>
      <c r="H10" s="35"/>
      <c r="I10" s="37"/>
      <c r="J10" s="37"/>
    </row>
    <row r="11" spans="1:10" ht="14.4" customHeight="1" x14ac:dyDescent="0.3">
      <c r="A11" s="44"/>
      <c r="B11" s="44"/>
      <c r="C11" s="53" t="s">
        <v>17</v>
      </c>
      <c r="D11" s="59">
        <v>0</v>
      </c>
      <c r="E11" s="49"/>
      <c r="F11" s="24"/>
      <c r="G11" s="24"/>
      <c r="H11" s="24"/>
      <c r="I11" s="26"/>
      <c r="J11" s="26"/>
    </row>
    <row r="12" spans="1:10" ht="14.4" customHeight="1" x14ac:dyDescent="0.3">
      <c r="A12" s="45"/>
      <c r="B12" s="45"/>
      <c r="C12" s="54" t="s">
        <v>18</v>
      </c>
      <c r="D12" s="60">
        <v>0.5</v>
      </c>
      <c r="E12" s="50">
        <f>D12</f>
        <v>0.5</v>
      </c>
      <c r="F12" s="28">
        <f>D12</f>
        <v>0.5</v>
      </c>
      <c r="G12" s="28">
        <f>D12</f>
        <v>0.5</v>
      </c>
      <c r="H12" s="28">
        <f>D12</f>
        <v>0.5</v>
      </c>
      <c r="I12" s="30">
        <f>D12</f>
        <v>0.5</v>
      </c>
      <c r="J12" s="30">
        <v>0.5</v>
      </c>
    </row>
    <row r="13" spans="1:10" x14ac:dyDescent="0.3">
      <c r="A13" s="43" t="s">
        <v>6</v>
      </c>
      <c r="B13" s="43" t="s">
        <v>19</v>
      </c>
      <c r="C13" s="43" t="s">
        <v>20</v>
      </c>
      <c r="D13" s="58">
        <v>-0.4</v>
      </c>
      <c r="E13" s="48"/>
      <c r="F13" s="39">
        <f>D13</f>
        <v>-0.4</v>
      </c>
      <c r="G13" s="39">
        <f>D13</f>
        <v>-0.4</v>
      </c>
      <c r="H13" s="35"/>
      <c r="I13" s="37"/>
      <c r="J13" s="37"/>
    </row>
    <row r="14" spans="1:10" x14ac:dyDescent="0.3">
      <c r="A14" s="44"/>
      <c r="B14" s="44"/>
      <c r="C14" s="53" t="s">
        <v>21</v>
      </c>
      <c r="D14" s="59">
        <v>0</v>
      </c>
      <c r="E14" s="49"/>
      <c r="F14" s="27"/>
      <c r="G14" s="27"/>
      <c r="H14" s="24">
        <f>D14</f>
        <v>0</v>
      </c>
      <c r="I14" s="26"/>
      <c r="J14" s="26"/>
    </row>
    <row r="15" spans="1:10" ht="14.4" customHeight="1" x14ac:dyDescent="0.3">
      <c r="A15" s="45"/>
      <c r="B15" s="45"/>
      <c r="C15" s="54" t="s">
        <v>22</v>
      </c>
      <c r="D15" s="60">
        <v>0.4</v>
      </c>
      <c r="E15" s="50">
        <f>D15</f>
        <v>0.4</v>
      </c>
      <c r="F15" s="28"/>
      <c r="G15" s="28"/>
      <c r="H15" s="28"/>
      <c r="I15" s="30">
        <f>D15</f>
        <v>0.4</v>
      </c>
      <c r="J15" s="30">
        <v>0.4</v>
      </c>
    </row>
    <row r="16" spans="1:10" x14ac:dyDescent="0.3">
      <c r="A16" s="46" t="s">
        <v>23</v>
      </c>
      <c r="B16" s="46" t="s">
        <v>24</v>
      </c>
      <c r="C16" s="46" t="s">
        <v>25</v>
      </c>
      <c r="D16" s="61">
        <v>-0.4</v>
      </c>
      <c r="E16" s="51">
        <f>D16</f>
        <v>-0.4</v>
      </c>
      <c r="F16" s="38">
        <f>D16</f>
        <v>-0.4</v>
      </c>
      <c r="G16" s="33">
        <f>D16</f>
        <v>-0.4</v>
      </c>
      <c r="H16" s="33">
        <f>D16</f>
        <v>-0.4</v>
      </c>
      <c r="I16" s="34">
        <f>D16</f>
        <v>-0.4</v>
      </c>
      <c r="J16" s="34">
        <v>-0.4</v>
      </c>
    </row>
    <row r="17" spans="1:10" x14ac:dyDescent="0.3">
      <c r="A17" s="47"/>
      <c r="B17" s="47"/>
      <c r="C17" s="55" t="s">
        <v>26</v>
      </c>
      <c r="D17" s="62">
        <v>0.4</v>
      </c>
      <c r="E17" s="52"/>
      <c r="F17" s="42"/>
      <c r="G17" s="40"/>
      <c r="H17" s="40"/>
      <c r="I17" s="41"/>
      <c r="J17" s="41"/>
    </row>
    <row r="18" spans="1:10" x14ac:dyDescent="0.3">
      <c r="A18" s="43" t="s">
        <v>27</v>
      </c>
      <c r="B18" s="43" t="s">
        <v>28</v>
      </c>
      <c r="C18" s="43" t="s">
        <v>29</v>
      </c>
      <c r="D18" s="58">
        <v>-0.4</v>
      </c>
      <c r="E18" s="48">
        <f>D18</f>
        <v>-0.4</v>
      </c>
      <c r="F18" s="35">
        <f>D18</f>
        <v>-0.4</v>
      </c>
      <c r="G18" s="35"/>
      <c r="H18" s="35">
        <f>D18</f>
        <v>-0.4</v>
      </c>
      <c r="I18" s="37">
        <f>D18</f>
        <v>-0.4</v>
      </c>
      <c r="J18" s="37">
        <v>-0.4</v>
      </c>
    </row>
    <row r="19" spans="1:10" ht="14.4" customHeight="1" x14ac:dyDescent="0.3">
      <c r="A19" s="44"/>
      <c r="B19" s="44"/>
      <c r="C19" s="53" t="s">
        <v>30</v>
      </c>
      <c r="D19" s="59">
        <v>0</v>
      </c>
      <c r="E19" s="49"/>
      <c r="F19" s="24"/>
      <c r="G19" s="24">
        <f>D19</f>
        <v>0</v>
      </c>
      <c r="H19" s="24"/>
      <c r="I19" s="26"/>
      <c r="J19" s="26"/>
    </row>
    <row r="20" spans="1:10" ht="14.4" customHeight="1" x14ac:dyDescent="0.3">
      <c r="A20" s="45"/>
      <c r="B20" s="45"/>
      <c r="C20" s="54" t="s">
        <v>31</v>
      </c>
      <c r="D20" s="60">
        <v>0.4</v>
      </c>
      <c r="E20" s="50"/>
      <c r="F20" s="28"/>
      <c r="G20" s="28"/>
      <c r="H20" s="28"/>
      <c r="I20" s="30"/>
      <c r="J20" s="30"/>
    </row>
    <row r="21" spans="1:10" x14ac:dyDescent="0.3">
      <c r="A21" s="43" t="s">
        <v>32</v>
      </c>
      <c r="B21" s="43" t="s">
        <v>33</v>
      </c>
      <c r="C21" s="43" t="s">
        <v>34</v>
      </c>
      <c r="D21" s="58">
        <v>-0.27</v>
      </c>
      <c r="E21" s="48"/>
      <c r="F21" s="35">
        <f>D21</f>
        <v>-0.27</v>
      </c>
      <c r="G21" s="35"/>
      <c r="H21" s="35"/>
      <c r="I21" s="37"/>
      <c r="J21" s="37">
        <v>-0.27</v>
      </c>
    </row>
    <row r="22" spans="1:10" x14ac:dyDescent="0.3">
      <c r="A22" s="44"/>
      <c r="B22" s="44"/>
      <c r="C22" s="53" t="s">
        <v>35</v>
      </c>
      <c r="D22" s="59">
        <v>0</v>
      </c>
      <c r="E22" s="49"/>
      <c r="F22" s="24"/>
      <c r="G22" s="24">
        <f>D22</f>
        <v>0</v>
      </c>
      <c r="H22" s="24">
        <f>D22</f>
        <v>0</v>
      </c>
      <c r="I22" s="26">
        <f>D22</f>
        <v>0</v>
      </c>
      <c r="J22" s="26"/>
    </row>
    <row r="23" spans="1:10" x14ac:dyDescent="0.3">
      <c r="A23" s="45"/>
      <c r="B23" s="45"/>
      <c r="C23" s="54" t="s">
        <v>36</v>
      </c>
      <c r="D23" s="60">
        <v>0.27</v>
      </c>
      <c r="E23" s="50">
        <f>D23</f>
        <v>0.27</v>
      </c>
      <c r="F23" s="28"/>
      <c r="G23" s="28"/>
      <c r="H23" s="28"/>
      <c r="I23" s="30"/>
      <c r="J23" s="30"/>
    </row>
    <row r="24" spans="1:10" ht="27" x14ac:dyDescent="0.3">
      <c r="A24" s="43" t="s">
        <v>37</v>
      </c>
      <c r="B24" s="43" t="s">
        <v>38</v>
      </c>
      <c r="C24" s="43" t="s">
        <v>39</v>
      </c>
      <c r="D24" s="58">
        <v>-0.27</v>
      </c>
      <c r="E24" s="48">
        <f>D24</f>
        <v>-0.27</v>
      </c>
      <c r="F24" s="35"/>
      <c r="G24" s="35"/>
      <c r="H24" s="35">
        <f>D24</f>
        <v>-0.27</v>
      </c>
      <c r="I24" s="37">
        <f>D24</f>
        <v>-0.27</v>
      </c>
      <c r="J24" s="37">
        <v>-0.27</v>
      </c>
    </row>
    <row r="25" spans="1:10" x14ac:dyDescent="0.3">
      <c r="A25" s="44"/>
      <c r="B25" s="44"/>
      <c r="C25" s="53" t="s">
        <v>40</v>
      </c>
      <c r="D25" s="59">
        <v>0</v>
      </c>
      <c r="E25" s="49"/>
      <c r="F25" s="24">
        <f>D25</f>
        <v>0</v>
      </c>
      <c r="G25" s="24">
        <f>D25</f>
        <v>0</v>
      </c>
      <c r="H25" s="24"/>
      <c r="I25" s="26"/>
      <c r="J25" s="26"/>
    </row>
    <row r="26" spans="1:10" x14ac:dyDescent="0.3">
      <c r="A26" s="45"/>
      <c r="B26" s="45"/>
      <c r="C26" s="54" t="s">
        <v>41</v>
      </c>
      <c r="D26" s="60">
        <v>0.27</v>
      </c>
      <c r="E26" s="50"/>
      <c r="F26" s="28"/>
      <c r="G26" s="28"/>
      <c r="H26" s="28"/>
      <c r="I26" s="30"/>
      <c r="J26" s="30"/>
    </row>
    <row r="27" spans="1:10" x14ac:dyDescent="0.3">
      <c r="A27" s="43" t="s">
        <v>42</v>
      </c>
      <c r="B27" s="43" t="s">
        <v>43</v>
      </c>
      <c r="C27" s="43" t="s">
        <v>44</v>
      </c>
      <c r="D27" s="58">
        <v>-0.27</v>
      </c>
      <c r="E27" s="48"/>
      <c r="F27" s="35"/>
      <c r="G27" s="35"/>
      <c r="H27" s="35"/>
      <c r="I27" s="37"/>
      <c r="J27" s="37"/>
    </row>
    <row r="28" spans="1:10" x14ac:dyDescent="0.3">
      <c r="A28" s="44"/>
      <c r="B28" s="44"/>
      <c r="C28" s="53" t="s">
        <v>45</v>
      </c>
      <c r="D28" s="59">
        <v>0</v>
      </c>
      <c r="E28" s="49"/>
      <c r="F28" s="24"/>
      <c r="G28" s="24"/>
      <c r="H28" s="24"/>
      <c r="I28" s="26"/>
      <c r="J28" s="26"/>
    </row>
    <row r="29" spans="1:10" x14ac:dyDescent="0.3">
      <c r="A29" s="45"/>
      <c r="B29" s="45"/>
      <c r="C29" s="54" t="s">
        <v>46</v>
      </c>
      <c r="D29" s="60">
        <v>0.27</v>
      </c>
      <c r="E29" s="50">
        <f>D29</f>
        <v>0.27</v>
      </c>
      <c r="F29" s="28">
        <f>D29</f>
        <v>0.27</v>
      </c>
      <c r="G29" s="28">
        <f>D29</f>
        <v>0.27</v>
      </c>
      <c r="H29" s="28">
        <f>D29</f>
        <v>0.27</v>
      </c>
      <c r="I29" s="30">
        <f>D29</f>
        <v>0.27</v>
      </c>
      <c r="J29" s="30">
        <v>0.27</v>
      </c>
    </row>
    <row r="30" spans="1:10" ht="40.200000000000003" x14ac:dyDescent="0.3">
      <c r="A30" s="43" t="s">
        <v>47</v>
      </c>
      <c r="B30" s="43" t="s">
        <v>48</v>
      </c>
      <c r="C30" s="43" t="s">
        <v>49</v>
      </c>
      <c r="D30" s="58">
        <v>-0.27</v>
      </c>
      <c r="E30" s="48">
        <f>D30</f>
        <v>-0.27</v>
      </c>
      <c r="F30" s="39">
        <f>D30</f>
        <v>-0.27</v>
      </c>
      <c r="G30" s="35">
        <f>D30</f>
        <v>-0.27</v>
      </c>
      <c r="H30" s="35">
        <f>D30</f>
        <v>-0.27</v>
      </c>
      <c r="I30" s="37">
        <f>D30</f>
        <v>-0.27</v>
      </c>
      <c r="J30" s="37">
        <v>-0.27</v>
      </c>
    </row>
    <row r="31" spans="1:10" x14ac:dyDescent="0.3">
      <c r="A31" s="44"/>
      <c r="B31" s="44"/>
      <c r="C31" s="53" t="s">
        <v>50</v>
      </c>
      <c r="D31" s="59">
        <v>0</v>
      </c>
      <c r="E31" s="49"/>
      <c r="F31" s="27"/>
      <c r="G31" s="24"/>
      <c r="H31" s="24"/>
      <c r="I31" s="26"/>
      <c r="J31" s="26"/>
    </row>
    <row r="32" spans="1:10" x14ac:dyDescent="0.3">
      <c r="A32" s="45"/>
      <c r="B32" s="45"/>
      <c r="C32" s="54" t="s">
        <v>51</v>
      </c>
      <c r="D32" s="60">
        <v>0.27</v>
      </c>
      <c r="E32" s="50"/>
      <c r="F32" s="29"/>
      <c r="G32" s="28"/>
      <c r="H32" s="28"/>
      <c r="I32" s="30"/>
      <c r="J32" s="30"/>
    </row>
    <row r="35" spans="4:4" x14ac:dyDescent="0.3">
      <c r="D35" s="1"/>
    </row>
    <row r="36" spans="4:4" x14ac:dyDescent="0.3">
      <c r="D36" s="1"/>
    </row>
    <row r="37" spans="4:4" x14ac:dyDescent="0.3">
      <c r="D37" s="1"/>
    </row>
    <row r="38" spans="4:4" x14ac:dyDescent="0.3">
      <c r="D38" s="1"/>
    </row>
    <row r="39" spans="4:4" x14ac:dyDescent="0.3">
      <c r="D39" s="1"/>
    </row>
  </sheetData>
  <pageMargins left="0" right="0" top="0" bottom="0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workbookViewId="0">
      <selection activeCell="H2" sqref="H2"/>
    </sheetView>
  </sheetViews>
  <sheetFormatPr defaultRowHeight="14.4" x14ac:dyDescent="0.3"/>
  <cols>
    <col min="1" max="3" width="18.88671875" style="2" customWidth="1"/>
    <col min="4" max="4" width="13" style="2" customWidth="1"/>
    <col min="5" max="5" width="13.5546875" style="2" customWidth="1"/>
    <col min="6" max="6" width="14.33203125" style="2" customWidth="1"/>
    <col min="7" max="7" width="18.88671875" style="2" customWidth="1"/>
    <col min="8" max="8" width="18.21875" customWidth="1"/>
    <col min="9" max="9" width="16.44140625" customWidth="1"/>
  </cols>
  <sheetData>
    <row r="1" spans="1:9" ht="55.8" customHeight="1" x14ac:dyDescent="0.3">
      <c r="A1" s="63" t="s">
        <v>57</v>
      </c>
      <c r="B1" s="63" t="s">
        <v>78</v>
      </c>
      <c r="C1" s="63" t="s">
        <v>61</v>
      </c>
      <c r="D1" s="63" t="s">
        <v>62</v>
      </c>
      <c r="E1" s="63" t="s">
        <v>60</v>
      </c>
      <c r="F1" s="63" t="s">
        <v>58</v>
      </c>
      <c r="G1" s="63" t="s">
        <v>59</v>
      </c>
      <c r="H1" s="63" t="s">
        <v>90</v>
      </c>
    </row>
    <row r="2" spans="1:9" x14ac:dyDescent="0.3">
      <c r="A2" s="9" t="s">
        <v>54</v>
      </c>
      <c r="B2" s="9">
        <f>IF((C2+D2)&lt;0,0,(C2+D2))</f>
        <v>0.87699999999999989</v>
      </c>
      <c r="C2" s="12">
        <f>К1!E1</f>
        <v>0.59999999999999987</v>
      </c>
      <c r="D2" s="10">
        <v>0.27700000000000002</v>
      </c>
      <c r="E2" s="9">
        <v>6</v>
      </c>
      <c r="F2" s="9">
        <v>5.09</v>
      </c>
      <c r="G2" s="9">
        <f>F2*(1+B2)*E2</f>
        <v>57.323579999999993</v>
      </c>
      <c r="H2" s="9">
        <f>G2*0.5</f>
        <v>28.661789999999996</v>
      </c>
      <c r="I2" t="s">
        <v>92</v>
      </c>
    </row>
    <row r="3" spans="1:9" x14ac:dyDescent="0.3">
      <c r="A3" s="9" t="s">
        <v>55</v>
      </c>
      <c r="B3" s="19">
        <f t="shared" ref="B3:B6" si="0">IF((C3+D3)&lt;0,0,(C3+D3))</f>
        <v>0</v>
      </c>
      <c r="C3" s="12">
        <f>К1!F1</f>
        <v>-1.4700000000000002</v>
      </c>
      <c r="D3" s="10">
        <v>0.46200000000000002</v>
      </c>
      <c r="E3" s="9">
        <v>6</v>
      </c>
      <c r="F3" s="9">
        <v>3.43</v>
      </c>
      <c r="G3" s="9">
        <f t="shared" ref="G3:G6" si="1">F3*(1+B3)*E3</f>
        <v>20.580000000000002</v>
      </c>
      <c r="H3" s="9">
        <f t="shared" ref="H3:H6" si="2">G3*0.5</f>
        <v>10.290000000000001</v>
      </c>
      <c r="I3" t="s">
        <v>93</v>
      </c>
    </row>
    <row r="4" spans="1:9" x14ac:dyDescent="0.3">
      <c r="A4" s="9" t="s">
        <v>56</v>
      </c>
      <c r="B4" s="19">
        <f t="shared" si="0"/>
        <v>0</v>
      </c>
      <c r="C4" s="12">
        <f>К1!G1</f>
        <v>-0.30000000000000004</v>
      </c>
      <c r="D4" s="10">
        <v>0.13900000000000001</v>
      </c>
      <c r="E4" s="9">
        <v>6</v>
      </c>
      <c r="F4" s="9">
        <v>3.43</v>
      </c>
      <c r="G4" s="9">
        <f t="shared" si="1"/>
        <v>20.580000000000002</v>
      </c>
      <c r="H4" s="9">
        <f>G4*0.75</f>
        <v>15.435000000000002</v>
      </c>
      <c r="I4" t="s">
        <v>91</v>
      </c>
    </row>
    <row r="5" spans="1:9" x14ac:dyDescent="0.3">
      <c r="A5" s="9" t="s">
        <v>52</v>
      </c>
      <c r="B5" s="19">
        <f>IF((C5+D5)&lt;0,0,(C5+D5))</f>
        <v>0.86999999999999988</v>
      </c>
      <c r="C5" s="12">
        <f>К1!H1</f>
        <v>-7.0000000000000062E-2</v>
      </c>
      <c r="D5" s="10">
        <v>0.94</v>
      </c>
      <c r="E5" s="9">
        <v>6</v>
      </c>
      <c r="F5" s="9">
        <v>5.09</v>
      </c>
      <c r="G5" s="9">
        <f t="shared" si="1"/>
        <v>57.1098</v>
      </c>
      <c r="H5" s="9">
        <f>G5*0.75</f>
        <v>42.832349999999998</v>
      </c>
      <c r="I5" t="s">
        <v>91</v>
      </c>
    </row>
    <row r="6" spans="1:9" x14ac:dyDescent="0.3">
      <c r="A6" s="9" t="s">
        <v>53</v>
      </c>
      <c r="B6" s="19">
        <f t="shared" si="0"/>
        <v>1.77</v>
      </c>
      <c r="C6" s="12">
        <f>К1!I1</f>
        <v>0.83000000000000007</v>
      </c>
      <c r="D6" s="10">
        <v>0.94</v>
      </c>
      <c r="E6" s="9">
        <v>6</v>
      </c>
      <c r="F6" s="9">
        <v>5.09</v>
      </c>
      <c r="G6" s="9">
        <f t="shared" si="1"/>
        <v>84.595799999999997</v>
      </c>
      <c r="H6" s="9">
        <f t="shared" si="2"/>
        <v>42.297899999999998</v>
      </c>
      <c r="I6" t="s">
        <v>92</v>
      </c>
    </row>
    <row r="7" spans="1:9" x14ac:dyDescent="0.3">
      <c r="A7" s="19" t="s">
        <v>86</v>
      </c>
      <c r="B7" s="19">
        <f t="shared" ref="B7" si="3">IF((C7+D7)&lt;0,0,(C7+D7))</f>
        <v>1.022</v>
      </c>
      <c r="C7" s="12">
        <f>К1!J1</f>
        <v>0.56000000000000005</v>
      </c>
      <c r="D7" s="10">
        <v>0.46200000000000002</v>
      </c>
      <c r="E7" s="19">
        <v>6</v>
      </c>
      <c r="F7" s="12">
        <v>2.37</v>
      </c>
      <c r="G7" s="19">
        <f t="shared" ref="G7" si="4">F7*(1+B7)*E7</f>
        <v>28.752840000000006</v>
      </c>
      <c r="H7" s="19">
        <f t="shared" ref="H7" si="5">G7*0.5</f>
        <v>14.376420000000003</v>
      </c>
      <c r="I7" t="s">
        <v>92</v>
      </c>
    </row>
    <row r="9" spans="1:9" ht="17.399999999999999" customHeight="1" x14ac:dyDescent="0.3">
      <c r="A9" s="106" t="s">
        <v>84</v>
      </c>
      <c r="B9" s="106"/>
      <c r="C9" s="106"/>
      <c r="D9" s="106"/>
      <c r="E9" s="106"/>
      <c r="F9" s="106"/>
      <c r="G9" s="106"/>
      <c r="H9" s="106"/>
    </row>
    <row r="11" spans="1:9" ht="43.2" x14ac:dyDescent="0.3">
      <c r="A11" s="2" t="s">
        <v>85</v>
      </c>
    </row>
  </sheetData>
  <mergeCells count="1">
    <mergeCell ref="A9:H9"/>
  </mergeCells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7" sqref="B7:F8"/>
    </sheetView>
  </sheetViews>
  <sheetFormatPr defaultRowHeight="14.4" x14ac:dyDescent="0.3"/>
  <cols>
    <col min="1" max="1" width="23.33203125" customWidth="1"/>
    <col min="2" max="2" width="19" customWidth="1"/>
    <col min="3" max="3" width="16.77734375" customWidth="1"/>
    <col min="4" max="4" width="25.21875" customWidth="1"/>
    <col min="5" max="5" width="22.88671875" customWidth="1"/>
    <col min="6" max="6" width="29.77734375" customWidth="1"/>
  </cols>
  <sheetData>
    <row r="1" spans="1:6" ht="15" thickBot="1" x14ac:dyDescent="0.35">
      <c r="A1" s="72" t="s">
        <v>95</v>
      </c>
      <c r="B1" s="72"/>
      <c r="C1" s="72"/>
      <c r="D1" s="72"/>
      <c r="E1" s="72"/>
      <c r="F1" s="72"/>
    </row>
    <row r="2" spans="1:6" ht="15" thickBot="1" x14ac:dyDescent="0.35">
      <c r="A2" s="88"/>
      <c r="B2" s="108" t="s">
        <v>96</v>
      </c>
      <c r="C2" s="108"/>
      <c r="D2" s="108"/>
      <c r="E2" s="108"/>
      <c r="F2" s="109"/>
    </row>
    <row r="3" spans="1:6" ht="15" thickBot="1" x14ac:dyDescent="0.35">
      <c r="A3" s="84" t="s">
        <v>97</v>
      </c>
      <c r="B3" s="85" t="s">
        <v>54</v>
      </c>
      <c r="C3" s="86" t="s">
        <v>75</v>
      </c>
      <c r="D3" s="86" t="s">
        <v>56</v>
      </c>
      <c r="E3" s="86" t="s">
        <v>98</v>
      </c>
      <c r="F3" s="87" t="s">
        <v>99</v>
      </c>
    </row>
    <row r="4" spans="1:6" ht="15" thickBot="1" x14ac:dyDescent="0.35">
      <c r="A4" s="89"/>
      <c r="B4" s="110" t="s">
        <v>100</v>
      </c>
      <c r="C4" s="107"/>
      <c r="D4" s="107"/>
      <c r="E4" s="107"/>
      <c r="F4" s="111"/>
    </row>
    <row r="5" spans="1:6" x14ac:dyDescent="0.3">
      <c r="A5" s="81" t="s">
        <v>101</v>
      </c>
      <c r="B5" s="91"/>
      <c r="C5" s="91"/>
      <c r="D5" s="91"/>
      <c r="E5" s="91"/>
      <c r="F5" s="92"/>
    </row>
    <row r="6" spans="1:6" x14ac:dyDescent="0.3">
      <c r="A6" s="82" t="s">
        <v>102</v>
      </c>
      <c r="B6" s="93">
        <v>2.71</v>
      </c>
      <c r="C6" s="93">
        <v>2.2999999999999998</v>
      </c>
      <c r="D6" s="93">
        <v>2.78</v>
      </c>
      <c r="E6" s="97">
        <v>2.69</v>
      </c>
      <c r="F6" s="94">
        <v>3.75</v>
      </c>
    </row>
    <row r="7" spans="1:6" ht="15" thickBot="1" x14ac:dyDescent="0.35">
      <c r="A7" s="83" t="s">
        <v>103</v>
      </c>
      <c r="B7" s="95" t="e">
        <v>#DIV/0!</v>
      </c>
      <c r="C7" s="95" t="e">
        <v>#DIV/0!</v>
      </c>
      <c r="D7" s="95" t="e">
        <v>#DIV/0!</v>
      </c>
      <c r="E7" s="95" t="e">
        <v>#DIV/0!</v>
      </c>
      <c r="F7" s="95" t="e">
        <v>#DIV/0!</v>
      </c>
    </row>
    <row r="8" spans="1:6" ht="15" thickBot="1" x14ac:dyDescent="0.35">
      <c r="A8" s="72"/>
      <c r="B8" s="107" t="s">
        <v>104</v>
      </c>
      <c r="C8" s="107"/>
      <c r="D8" s="107"/>
      <c r="E8" s="107"/>
      <c r="F8" s="107"/>
    </row>
    <row r="9" spans="1:6" ht="15" thickBot="1" x14ac:dyDescent="0.35">
      <c r="A9" s="81" t="s">
        <v>101</v>
      </c>
      <c r="B9" s="78">
        <v>1678.72</v>
      </c>
      <c r="C9" s="78">
        <v>1678.72</v>
      </c>
      <c r="D9" s="78">
        <v>1678.72</v>
      </c>
      <c r="E9" s="78">
        <v>1678.72</v>
      </c>
      <c r="F9" s="78">
        <v>1678.72</v>
      </c>
    </row>
    <row r="10" spans="1:6" x14ac:dyDescent="0.3">
      <c r="A10" s="82" t="s">
        <v>102</v>
      </c>
      <c r="B10" s="73">
        <v>2353.64</v>
      </c>
      <c r="C10" s="78">
        <v>1678.72</v>
      </c>
      <c r="D10" s="73">
        <v>2353.64</v>
      </c>
      <c r="E10" s="78">
        <v>1678.72</v>
      </c>
      <c r="F10" s="77">
        <v>2013.43</v>
      </c>
    </row>
    <row r="11" spans="1:6" ht="15" thickBot="1" x14ac:dyDescent="0.35">
      <c r="A11" s="83" t="s">
        <v>103</v>
      </c>
      <c r="B11" s="90">
        <v>0.40204441479222253</v>
      </c>
      <c r="C11" s="90">
        <v>0</v>
      </c>
      <c r="D11" s="90">
        <v>0.40204441479222253</v>
      </c>
      <c r="E11" s="90">
        <v>0</v>
      </c>
      <c r="F11" s="90">
        <v>0.19938405451772781</v>
      </c>
    </row>
    <row r="12" spans="1:6" ht="15" thickBot="1" x14ac:dyDescent="0.35">
      <c r="A12" s="72"/>
      <c r="B12" s="107" t="s">
        <v>105</v>
      </c>
      <c r="C12" s="107"/>
      <c r="D12" s="107"/>
      <c r="E12" s="107"/>
      <c r="F12" s="107"/>
    </row>
    <row r="13" spans="1:6" ht="15" thickBot="1" x14ac:dyDescent="0.35">
      <c r="A13" s="81" t="s">
        <v>101</v>
      </c>
      <c r="B13" s="78"/>
      <c r="C13" s="78">
        <v>1678.72</v>
      </c>
      <c r="D13" s="78">
        <v>1678.72</v>
      </c>
      <c r="E13" s="78">
        <v>1678.72</v>
      </c>
      <c r="F13" s="78">
        <v>1678.72</v>
      </c>
    </row>
    <row r="14" spans="1:6" x14ac:dyDescent="0.3">
      <c r="A14" s="82" t="s">
        <v>102</v>
      </c>
      <c r="B14" s="79"/>
      <c r="C14" s="78">
        <v>1678.72</v>
      </c>
      <c r="D14" s="73">
        <v>2353.64</v>
      </c>
      <c r="E14" s="78">
        <v>1678.72</v>
      </c>
      <c r="F14" s="77">
        <v>2013.43</v>
      </c>
    </row>
    <row r="15" spans="1:6" ht="15" thickBot="1" x14ac:dyDescent="0.35">
      <c r="A15" s="83" t="s">
        <v>103</v>
      </c>
      <c r="B15" s="80"/>
      <c r="C15" s="90">
        <v>0</v>
      </c>
      <c r="D15" s="90">
        <v>0.40204441479222253</v>
      </c>
      <c r="E15" s="90">
        <v>0</v>
      </c>
      <c r="F15" s="90">
        <v>0.19938405451772781</v>
      </c>
    </row>
    <row r="16" spans="1:6" ht="15" thickBot="1" x14ac:dyDescent="0.35">
      <c r="A16" s="72"/>
      <c r="B16" s="107" t="s">
        <v>66</v>
      </c>
      <c r="C16" s="107"/>
      <c r="D16" s="107"/>
      <c r="E16" s="107"/>
      <c r="F16" s="107"/>
    </row>
    <row r="17" spans="1:6" x14ac:dyDescent="0.3">
      <c r="A17" s="81" t="s">
        <v>101</v>
      </c>
      <c r="B17" s="78">
        <v>27.99</v>
      </c>
      <c r="C17" s="78">
        <v>27.99</v>
      </c>
      <c r="D17" s="78">
        <v>27.99</v>
      </c>
      <c r="E17" s="78">
        <v>27.99</v>
      </c>
      <c r="F17" s="76">
        <v>27.99</v>
      </c>
    </row>
    <row r="18" spans="1:6" x14ac:dyDescent="0.3">
      <c r="A18" s="82" t="s">
        <v>102</v>
      </c>
      <c r="B18" s="79">
        <v>27.99</v>
      </c>
      <c r="C18" s="79">
        <v>27.99</v>
      </c>
      <c r="D18" s="79">
        <v>27.99</v>
      </c>
      <c r="E18" s="79">
        <v>27.99</v>
      </c>
      <c r="F18" s="77">
        <v>36.21</v>
      </c>
    </row>
    <row r="19" spans="1:6" ht="15" thickBot="1" x14ac:dyDescent="0.35">
      <c r="A19" s="83" t="s">
        <v>103</v>
      </c>
      <c r="B19" s="90">
        <v>0</v>
      </c>
      <c r="C19" s="90">
        <v>0</v>
      </c>
      <c r="D19" s="90">
        <v>0</v>
      </c>
      <c r="E19" s="90">
        <v>0</v>
      </c>
      <c r="F19" s="96">
        <v>0.29367631296891755</v>
      </c>
    </row>
    <row r="20" spans="1:6" ht="15" thickBot="1" x14ac:dyDescent="0.35">
      <c r="A20" s="72"/>
      <c r="B20" s="107" t="s">
        <v>80</v>
      </c>
      <c r="C20" s="107"/>
      <c r="D20" s="107"/>
      <c r="E20" s="107"/>
      <c r="F20" s="107"/>
    </row>
    <row r="21" spans="1:6" x14ac:dyDescent="0.3">
      <c r="A21" s="81" t="s">
        <v>101</v>
      </c>
      <c r="B21" s="78">
        <v>27.99</v>
      </c>
      <c r="C21" s="75">
        <v>27.99</v>
      </c>
      <c r="D21" s="75">
        <v>27.99</v>
      </c>
      <c r="E21" s="75">
        <v>27.99</v>
      </c>
      <c r="F21" s="76">
        <v>27.99</v>
      </c>
    </row>
    <row r="22" spans="1:6" x14ac:dyDescent="0.3">
      <c r="A22" s="82" t="s">
        <v>102</v>
      </c>
      <c r="B22" s="79">
        <v>27.99</v>
      </c>
      <c r="C22" s="79">
        <v>27.99</v>
      </c>
      <c r="D22" s="79">
        <v>27.99</v>
      </c>
      <c r="E22" s="79">
        <v>27.99</v>
      </c>
      <c r="F22" s="77">
        <v>36.21</v>
      </c>
    </row>
    <row r="23" spans="1:6" ht="15" thickBot="1" x14ac:dyDescent="0.35">
      <c r="A23" s="83" t="s">
        <v>103</v>
      </c>
      <c r="B23" s="90">
        <v>0</v>
      </c>
      <c r="C23" s="90">
        <v>0</v>
      </c>
      <c r="D23" s="90">
        <v>0</v>
      </c>
      <c r="E23" s="90">
        <v>0</v>
      </c>
      <c r="F23" s="90">
        <v>0.29367631296891755</v>
      </c>
    </row>
    <row r="24" spans="1:6" x14ac:dyDescent="0.3">
      <c r="B24" s="71">
        <f>AVERAGE(B11,B19,B23)</f>
        <v>0.13401480493074083</v>
      </c>
      <c r="C24">
        <v>0</v>
      </c>
      <c r="D24" s="71">
        <f>AVERAGE(D11,D15,D19,D23)</f>
        <v>0.20102220739611126</v>
      </c>
      <c r="E24">
        <v>0</v>
      </c>
      <c r="F24" s="71">
        <f>AVERAGE(F11,F15,F19,F23)</f>
        <v>0.2465301837433227</v>
      </c>
    </row>
  </sheetData>
  <mergeCells count="6">
    <mergeCell ref="B20:F20"/>
    <mergeCell ref="B2:F2"/>
    <mergeCell ref="B4:F4"/>
    <mergeCell ref="B8:F8"/>
    <mergeCell ref="B12:F12"/>
    <mergeCell ref="B16:F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zoomScale="70" zoomScaleNormal="70" workbookViewId="0">
      <selection activeCell="P41" sqref="P41"/>
    </sheetView>
  </sheetViews>
  <sheetFormatPr defaultRowHeight="14.4" x14ac:dyDescent="0.3"/>
  <cols>
    <col min="1" max="1" width="28.88671875" customWidth="1"/>
    <col min="2" max="2" width="9" customWidth="1"/>
    <col min="3" max="3" width="10.77734375" customWidth="1"/>
    <col min="4" max="4" width="10.5546875" customWidth="1"/>
    <col min="5" max="5" width="12.5546875" customWidth="1"/>
    <col min="8" max="8" width="11.77734375" customWidth="1"/>
    <col min="11" max="11" width="11.44140625" bestFit="1" customWidth="1"/>
    <col min="16" max="16" width="11.21875" customWidth="1"/>
    <col min="21" max="21" width="12.77734375" customWidth="1"/>
  </cols>
  <sheetData>
    <row r="1" spans="1:21" x14ac:dyDescent="0.3">
      <c r="A1" s="5" t="s">
        <v>63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4.4" customHeight="1" x14ac:dyDescent="0.3">
      <c r="A3" s="112" t="s">
        <v>64</v>
      </c>
      <c r="B3" s="113" t="s">
        <v>65</v>
      </c>
      <c r="C3" s="115" t="s">
        <v>66</v>
      </c>
      <c r="D3" s="116"/>
      <c r="E3" s="117"/>
      <c r="F3" s="115" t="s">
        <v>67</v>
      </c>
      <c r="G3" s="116"/>
      <c r="H3" s="117"/>
      <c r="I3" s="115" t="s">
        <v>80</v>
      </c>
      <c r="J3" s="116"/>
      <c r="K3" s="117"/>
      <c r="L3" s="115" t="s">
        <v>68</v>
      </c>
      <c r="M3" s="116"/>
      <c r="N3" s="116"/>
      <c r="O3" s="116"/>
      <c r="P3" s="117"/>
      <c r="Q3" s="115" t="s">
        <v>69</v>
      </c>
      <c r="R3" s="116"/>
      <c r="S3" s="116"/>
      <c r="T3" s="117"/>
      <c r="U3" s="112" t="s">
        <v>79</v>
      </c>
    </row>
    <row r="4" spans="1:21" ht="110.4" x14ac:dyDescent="0.3">
      <c r="A4" s="112"/>
      <c r="B4" s="114"/>
      <c r="C4" s="18" t="s">
        <v>70</v>
      </c>
      <c r="D4" s="18" t="s">
        <v>71</v>
      </c>
      <c r="E4" s="18" t="s">
        <v>72</v>
      </c>
      <c r="F4" s="18" t="s">
        <v>88</v>
      </c>
      <c r="G4" s="18" t="s">
        <v>87</v>
      </c>
      <c r="H4" s="18" t="s">
        <v>72</v>
      </c>
      <c r="I4" s="18" t="s">
        <v>70</v>
      </c>
      <c r="J4" s="18" t="s">
        <v>71</v>
      </c>
      <c r="K4" s="18" t="s">
        <v>72</v>
      </c>
      <c r="L4" s="18" t="s">
        <v>73</v>
      </c>
      <c r="M4" s="18" t="s">
        <v>71</v>
      </c>
      <c r="N4" s="18" t="s">
        <v>74</v>
      </c>
      <c r="O4" s="18" t="s">
        <v>81</v>
      </c>
      <c r="P4" s="18" t="s">
        <v>72</v>
      </c>
      <c r="Q4" s="18" t="s">
        <v>77</v>
      </c>
      <c r="R4" s="18" t="s">
        <v>71</v>
      </c>
      <c r="S4" s="18" t="s">
        <v>81</v>
      </c>
      <c r="T4" s="18" t="s">
        <v>72</v>
      </c>
      <c r="U4" s="112"/>
    </row>
    <row r="5" spans="1:21" x14ac:dyDescent="0.3">
      <c r="A5" s="6" t="s">
        <v>54</v>
      </c>
      <c r="B5" s="6">
        <v>1</v>
      </c>
      <c r="C5" s="13">
        <v>27.99</v>
      </c>
      <c r="D5" s="13">
        <v>8.48</v>
      </c>
      <c r="E5" s="14">
        <f t="shared" ref="E5:E13" si="0">C5*D5</f>
        <v>237.3552</v>
      </c>
      <c r="F5" s="66">
        <v>0</v>
      </c>
      <c r="G5" s="66">
        <v>0</v>
      </c>
      <c r="H5" s="14">
        <f>F5*G5</f>
        <v>0</v>
      </c>
      <c r="I5" s="13">
        <v>27.99</v>
      </c>
      <c r="J5" s="13">
        <v>8.48</v>
      </c>
      <c r="K5" s="14">
        <f t="shared" ref="K5:K13" si="1">I5*J5</f>
        <v>237.3552</v>
      </c>
      <c r="L5" s="13">
        <v>2353.64</v>
      </c>
      <c r="M5" s="13">
        <v>2.41E-2</v>
      </c>
      <c r="N5" s="13">
        <v>6</v>
      </c>
      <c r="O5" s="13">
        <v>0.5</v>
      </c>
      <c r="P5" s="14">
        <f>L5*M5*N5*O5</f>
        <v>170.168172</v>
      </c>
      <c r="Q5" s="13">
        <v>2.71</v>
      </c>
      <c r="R5" s="13">
        <v>111</v>
      </c>
      <c r="S5" s="13">
        <v>0.9</v>
      </c>
      <c r="T5" s="13">
        <f>Q5*R5*S5</f>
        <v>270.72899999999998</v>
      </c>
      <c r="U5" s="11">
        <f t="shared" ref="U5:U28" si="2">E5+H5+K5+P5+T5</f>
        <v>915.60757199999989</v>
      </c>
    </row>
    <row r="6" spans="1:21" x14ac:dyDescent="0.3">
      <c r="A6" s="6"/>
      <c r="B6" s="6">
        <v>2</v>
      </c>
      <c r="C6" s="13">
        <v>27.99</v>
      </c>
      <c r="D6" s="13">
        <v>8.48</v>
      </c>
      <c r="E6" s="14">
        <f t="shared" ref="E6:E8" si="3">C6*D6</f>
        <v>237.3552</v>
      </c>
      <c r="F6" s="66">
        <v>0</v>
      </c>
      <c r="G6" s="66">
        <v>0</v>
      </c>
      <c r="H6" s="14">
        <f t="shared" ref="H6:H8" si="4">F6*G6</f>
        <v>0</v>
      </c>
      <c r="I6" s="13">
        <v>27.99</v>
      </c>
      <c r="J6" s="13">
        <v>8.48</v>
      </c>
      <c r="K6" s="14">
        <f t="shared" ref="K6:K8" si="5">I6*J6</f>
        <v>237.3552</v>
      </c>
      <c r="L6" s="13">
        <v>2353.64</v>
      </c>
      <c r="M6" s="13">
        <v>2.41E-2</v>
      </c>
      <c r="N6" s="13">
        <v>6</v>
      </c>
      <c r="O6" s="13">
        <v>0.5</v>
      </c>
      <c r="P6" s="14">
        <f t="shared" ref="P6:P23" si="6">L6*M6*N6*O6</f>
        <v>170.168172</v>
      </c>
      <c r="Q6" s="13">
        <v>2.71</v>
      </c>
      <c r="R6" s="13">
        <v>69</v>
      </c>
      <c r="S6" s="13">
        <v>0.9</v>
      </c>
      <c r="T6" s="13">
        <f t="shared" ref="T6:T23" si="7">Q6*R6*S6</f>
        <v>168.29100000000003</v>
      </c>
      <c r="U6" s="11">
        <f t="shared" si="2"/>
        <v>813.16957200000002</v>
      </c>
    </row>
    <row r="7" spans="1:21" x14ac:dyDescent="0.3">
      <c r="A7" s="6"/>
      <c r="B7" s="6">
        <v>3</v>
      </c>
      <c r="C7" s="13">
        <v>27.99</v>
      </c>
      <c r="D7" s="13">
        <v>8.48</v>
      </c>
      <c r="E7" s="14">
        <f t="shared" si="3"/>
        <v>237.3552</v>
      </c>
      <c r="F7" s="66">
        <v>0</v>
      </c>
      <c r="G7" s="66">
        <v>0</v>
      </c>
      <c r="H7" s="14">
        <f t="shared" si="4"/>
        <v>0</v>
      </c>
      <c r="I7" s="13">
        <v>27.99</v>
      </c>
      <c r="J7" s="13">
        <v>8.48</v>
      </c>
      <c r="K7" s="14">
        <f t="shared" si="5"/>
        <v>237.3552</v>
      </c>
      <c r="L7" s="13">
        <v>2353.64</v>
      </c>
      <c r="M7" s="13">
        <v>2.41E-2</v>
      </c>
      <c r="N7" s="13">
        <v>6</v>
      </c>
      <c r="O7" s="13">
        <v>0.5</v>
      </c>
      <c r="P7" s="14">
        <f t="shared" si="6"/>
        <v>170.168172</v>
      </c>
      <c r="Q7" s="13">
        <v>2.71</v>
      </c>
      <c r="R7" s="13">
        <v>53</v>
      </c>
      <c r="S7" s="13">
        <v>0.9</v>
      </c>
      <c r="T7" s="13">
        <f t="shared" si="7"/>
        <v>129.267</v>
      </c>
      <c r="U7" s="11">
        <f t="shared" si="2"/>
        <v>774.1455719999999</v>
      </c>
    </row>
    <row r="8" spans="1:21" x14ac:dyDescent="0.3">
      <c r="A8" s="6"/>
      <c r="B8" s="15">
        <v>4</v>
      </c>
      <c r="C8" s="7">
        <v>27.99</v>
      </c>
      <c r="D8" s="7">
        <v>8.48</v>
      </c>
      <c r="E8" s="16">
        <f t="shared" si="3"/>
        <v>237.3552</v>
      </c>
      <c r="F8" s="7">
        <v>0</v>
      </c>
      <c r="G8" s="7">
        <v>0</v>
      </c>
      <c r="H8" s="16">
        <f t="shared" si="4"/>
        <v>0</v>
      </c>
      <c r="I8" s="7">
        <v>27.99</v>
      </c>
      <c r="J8" s="7">
        <v>8.48</v>
      </c>
      <c r="K8" s="16">
        <f t="shared" si="5"/>
        <v>237.3552</v>
      </c>
      <c r="L8" s="7">
        <v>2353.64</v>
      </c>
      <c r="M8" s="7">
        <v>2.41E-2</v>
      </c>
      <c r="N8" s="7">
        <v>6</v>
      </c>
      <c r="O8" s="7">
        <v>0.5</v>
      </c>
      <c r="P8" s="16">
        <f t="shared" si="6"/>
        <v>170.168172</v>
      </c>
      <c r="Q8" s="7">
        <v>2.71</v>
      </c>
      <c r="R8" s="7">
        <v>43</v>
      </c>
      <c r="S8" s="7">
        <v>0.9</v>
      </c>
      <c r="T8" s="7">
        <f t="shared" si="7"/>
        <v>104.87700000000001</v>
      </c>
      <c r="U8" s="17">
        <f t="shared" si="2"/>
        <v>749.75557200000003</v>
      </c>
    </row>
    <row r="9" spans="1:21" x14ac:dyDescent="0.3">
      <c r="A9" s="6" t="s">
        <v>75</v>
      </c>
      <c r="B9" s="6">
        <v>1</v>
      </c>
      <c r="C9" s="13">
        <v>27.99</v>
      </c>
      <c r="D9" s="13">
        <v>4.9000000000000004</v>
      </c>
      <c r="E9" s="14">
        <f t="shared" si="0"/>
        <v>137.15100000000001</v>
      </c>
      <c r="F9" s="66">
        <f>L9</f>
        <v>1678.72</v>
      </c>
      <c r="G9" s="70">
        <f t="shared" ref="G9:G24" si="8">3.48*0.059</f>
        <v>0.20531999999999997</v>
      </c>
      <c r="H9" s="14">
        <f t="shared" ref="H9:H13" si="9">F9*G9</f>
        <v>344.67479039999995</v>
      </c>
      <c r="I9" s="13">
        <v>27.99</v>
      </c>
      <c r="J9" s="13">
        <v>8.3800000000000008</v>
      </c>
      <c r="K9" s="14">
        <f t="shared" si="1"/>
        <v>234.55620000000002</v>
      </c>
      <c r="L9" s="13">
        <v>1678.72</v>
      </c>
      <c r="M9" s="13">
        <v>2.0899999999999998E-2</v>
      </c>
      <c r="N9" s="13">
        <v>6</v>
      </c>
      <c r="O9" s="13">
        <v>0.5</v>
      </c>
      <c r="P9" s="14">
        <f t="shared" si="6"/>
        <v>105.25574399999999</v>
      </c>
      <c r="Q9" s="13">
        <v>2.2999999999999998</v>
      </c>
      <c r="R9" s="13">
        <v>111</v>
      </c>
      <c r="S9" s="13">
        <v>0.9</v>
      </c>
      <c r="T9" s="13">
        <f t="shared" si="7"/>
        <v>229.76999999999998</v>
      </c>
      <c r="U9" s="11">
        <f t="shared" si="2"/>
        <v>1051.4077344</v>
      </c>
    </row>
    <row r="10" spans="1:21" x14ac:dyDescent="0.3">
      <c r="A10" s="6"/>
      <c r="B10" s="6">
        <v>2</v>
      </c>
      <c r="C10" s="13">
        <v>27.99</v>
      </c>
      <c r="D10" s="13">
        <v>4.9000000000000004</v>
      </c>
      <c r="E10" s="14">
        <f t="shared" ref="E10:E12" si="10">C10*D10</f>
        <v>137.15100000000001</v>
      </c>
      <c r="F10" s="70">
        <f t="shared" ref="F10:F28" si="11">L10</f>
        <v>1678.72</v>
      </c>
      <c r="G10" s="70">
        <f t="shared" si="8"/>
        <v>0.20531999999999997</v>
      </c>
      <c r="H10" s="14">
        <f t="shared" ref="H10:H12" si="12">F10*G10</f>
        <v>344.67479039999995</v>
      </c>
      <c r="I10" s="13">
        <v>27.99</v>
      </c>
      <c r="J10" s="13">
        <v>8.3800000000000008</v>
      </c>
      <c r="K10" s="14">
        <f t="shared" ref="K10:K12" si="13">I10*J10</f>
        <v>234.55620000000002</v>
      </c>
      <c r="L10" s="13">
        <v>1678.72</v>
      </c>
      <c r="M10" s="13">
        <v>2.0899999999999998E-2</v>
      </c>
      <c r="N10" s="13">
        <v>6</v>
      </c>
      <c r="O10" s="13">
        <v>0.5</v>
      </c>
      <c r="P10" s="14">
        <f t="shared" si="6"/>
        <v>105.25574399999999</v>
      </c>
      <c r="Q10" s="13">
        <v>2.2999999999999998</v>
      </c>
      <c r="R10" s="13">
        <v>69</v>
      </c>
      <c r="S10" s="13">
        <v>0.9</v>
      </c>
      <c r="T10" s="13">
        <f t="shared" si="7"/>
        <v>142.82999999999998</v>
      </c>
      <c r="U10" s="11">
        <f t="shared" si="2"/>
        <v>964.46773439999993</v>
      </c>
    </row>
    <row r="11" spans="1:21" x14ac:dyDescent="0.3">
      <c r="A11" s="6"/>
      <c r="B11" s="6">
        <v>3</v>
      </c>
      <c r="C11" s="13">
        <v>27.99</v>
      </c>
      <c r="D11" s="13">
        <v>4.9000000000000004</v>
      </c>
      <c r="E11" s="14">
        <f t="shared" si="10"/>
        <v>137.15100000000001</v>
      </c>
      <c r="F11" s="70">
        <f t="shared" si="11"/>
        <v>1678.72</v>
      </c>
      <c r="G11" s="70">
        <f t="shared" si="8"/>
        <v>0.20531999999999997</v>
      </c>
      <c r="H11" s="14">
        <f t="shared" si="12"/>
        <v>344.67479039999995</v>
      </c>
      <c r="I11" s="13">
        <v>27.99</v>
      </c>
      <c r="J11" s="13">
        <v>8.3800000000000008</v>
      </c>
      <c r="K11" s="14">
        <f t="shared" si="13"/>
        <v>234.55620000000002</v>
      </c>
      <c r="L11" s="13">
        <v>1678.72</v>
      </c>
      <c r="M11" s="13">
        <v>2.0899999999999998E-2</v>
      </c>
      <c r="N11" s="13">
        <v>6</v>
      </c>
      <c r="O11" s="13">
        <v>0.5</v>
      </c>
      <c r="P11" s="14">
        <f t="shared" si="6"/>
        <v>105.25574399999999</v>
      </c>
      <c r="Q11" s="13">
        <v>2.2999999999999998</v>
      </c>
      <c r="R11" s="13">
        <v>53</v>
      </c>
      <c r="S11" s="13">
        <v>0.9</v>
      </c>
      <c r="T11" s="13">
        <f t="shared" si="7"/>
        <v>109.71</v>
      </c>
      <c r="U11" s="11">
        <f t="shared" si="2"/>
        <v>931.34773440000004</v>
      </c>
    </row>
    <row r="12" spans="1:21" x14ac:dyDescent="0.3">
      <c r="A12" s="6"/>
      <c r="B12" s="15">
        <v>4</v>
      </c>
      <c r="C12" s="7">
        <v>27.99</v>
      </c>
      <c r="D12" s="7">
        <v>4.9000000000000004</v>
      </c>
      <c r="E12" s="16">
        <f t="shared" si="10"/>
        <v>137.15100000000001</v>
      </c>
      <c r="F12" s="7">
        <f t="shared" si="11"/>
        <v>1678.72</v>
      </c>
      <c r="G12" s="7">
        <f t="shared" si="8"/>
        <v>0.20531999999999997</v>
      </c>
      <c r="H12" s="16">
        <f t="shared" si="12"/>
        <v>344.67479039999995</v>
      </c>
      <c r="I12" s="7">
        <v>27.99</v>
      </c>
      <c r="J12" s="7">
        <v>8.3800000000000008</v>
      </c>
      <c r="K12" s="16">
        <f t="shared" si="13"/>
        <v>234.55620000000002</v>
      </c>
      <c r="L12" s="7">
        <v>1678.72</v>
      </c>
      <c r="M12" s="7">
        <v>2.0899999999999998E-2</v>
      </c>
      <c r="N12" s="7">
        <v>6</v>
      </c>
      <c r="O12" s="7">
        <v>0.5</v>
      </c>
      <c r="P12" s="16">
        <f t="shared" si="6"/>
        <v>105.25574399999999</v>
      </c>
      <c r="Q12" s="7">
        <v>2.2999999999999998</v>
      </c>
      <c r="R12" s="7">
        <v>43</v>
      </c>
      <c r="S12" s="7">
        <v>0.9</v>
      </c>
      <c r="T12" s="7">
        <f t="shared" si="7"/>
        <v>89.009999999999991</v>
      </c>
      <c r="U12" s="17">
        <f t="shared" si="2"/>
        <v>910.64773439999999</v>
      </c>
    </row>
    <row r="13" spans="1:21" x14ac:dyDescent="0.3">
      <c r="A13" s="6" t="s">
        <v>76</v>
      </c>
      <c r="B13" s="6">
        <v>1</v>
      </c>
      <c r="C13" s="13">
        <v>27.99</v>
      </c>
      <c r="D13" s="13">
        <v>4.9000000000000004</v>
      </c>
      <c r="E13" s="14">
        <f t="shared" si="0"/>
        <v>137.15100000000001</v>
      </c>
      <c r="F13" s="70">
        <f t="shared" si="11"/>
        <v>2353.64</v>
      </c>
      <c r="G13" s="70">
        <f t="shared" si="8"/>
        <v>0.20531999999999997</v>
      </c>
      <c r="H13" s="14">
        <f t="shared" si="9"/>
        <v>483.24936479999991</v>
      </c>
      <c r="I13" s="13">
        <v>27.99</v>
      </c>
      <c r="J13" s="13">
        <v>8.3800000000000008</v>
      </c>
      <c r="K13" s="14">
        <f t="shared" si="1"/>
        <v>234.55620000000002</v>
      </c>
      <c r="L13" s="13">
        <v>2353.64</v>
      </c>
      <c r="M13" s="13">
        <v>2.0899999999999998E-2</v>
      </c>
      <c r="N13" s="13">
        <v>6</v>
      </c>
      <c r="O13" s="13">
        <v>0.5</v>
      </c>
      <c r="P13" s="14">
        <f t="shared" si="6"/>
        <v>147.57322799999997</v>
      </c>
      <c r="Q13" s="13">
        <v>2.78</v>
      </c>
      <c r="R13" s="13">
        <v>111</v>
      </c>
      <c r="S13" s="13">
        <v>0.9</v>
      </c>
      <c r="T13" s="13">
        <f t="shared" si="7"/>
        <v>277.72199999999998</v>
      </c>
      <c r="U13" s="11">
        <f t="shared" si="2"/>
        <v>1280.2517927999997</v>
      </c>
    </row>
    <row r="14" spans="1:21" x14ac:dyDescent="0.3">
      <c r="A14" s="6"/>
      <c r="B14" s="6">
        <v>2</v>
      </c>
      <c r="C14" s="13">
        <v>27.99</v>
      </c>
      <c r="D14" s="13">
        <v>4.9000000000000004</v>
      </c>
      <c r="E14" s="14">
        <f t="shared" ref="E14:E16" si="14">C14*D14</f>
        <v>137.15100000000001</v>
      </c>
      <c r="F14" s="70">
        <f t="shared" si="11"/>
        <v>2353.64</v>
      </c>
      <c r="G14" s="70">
        <f t="shared" si="8"/>
        <v>0.20531999999999997</v>
      </c>
      <c r="H14" s="14">
        <f t="shared" ref="H14:H16" si="15">F14*G14</f>
        <v>483.24936479999991</v>
      </c>
      <c r="I14" s="13">
        <v>27.99</v>
      </c>
      <c r="J14" s="13">
        <v>8.3800000000000008</v>
      </c>
      <c r="K14" s="14">
        <f t="shared" ref="K14:K16" si="16">I14*J14</f>
        <v>234.55620000000002</v>
      </c>
      <c r="L14" s="13">
        <v>2353.64</v>
      </c>
      <c r="M14" s="13">
        <v>2.0899999999999998E-2</v>
      </c>
      <c r="N14" s="13">
        <v>6</v>
      </c>
      <c r="O14" s="13">
        <v>0.5</v>
      </c>
      <c r="P14" s="14">
        <f t="shared" si="6"/>
        <v>147.57322799999997</v>
      </c>
      <c r="Q14" s="13">
        <v>2.78</v>
      </c>
      <c r="R14" s="13">
        <v>69</v>
      </c>
      <c r="S14" s="13">
        <v>0.9</v>
      </c>
      <c r="T14" s="13">
        <f t="shared" si="7"/>
        <v>172.63800000000001</v>
      </c>
      <c r="U14" s="11">
        <f t="shared" si="2"/>
        <v>1175.1677927999999</v>
      </c>
    </row>
    <row r="15" spans="1:21" x14ac:dyDescent="0.3">
      <c r="A15" s="6"/>
      <c r="B15" s="6">
        <v>3</v>
      </c>
      <c r="C15" s="13">
        <v>27.99</v>
      </c>
      <c r="D15" s="13">
        <v>4.9000000000000004</v>
      </c>
      <c r="E15" s="14">
        <f t="shared" si="14"/>
        <v>137.15100000000001</v>
      </c>
      <c r="F15" s="70">
        <f t="shared" si="11"/>
        <v>2353.64</v>
      </c>
      <c r="G15" s="70">
        <f t="shared" si="8"/>
        <v>0.20531999999999997</v>
      </c>
      <c r="H15" s="14">
        <f t="shared" si="15"/>
        <v>483.24936479999991</v>
      </c>
      <c r="I15" s="13">
        <v>27.99</v>
      </c>
      <c r="J15" s="13">
        <v>8.3800000000000008</v>
      </c>
      <c r="K15" s="14">
        <f t="shared" si="16"/>
        <v>234.55620000000002</v>
      </c>
      <c r="L15" s="13">
        <v>2353.64</v>
      </c>
      <c r="M15" s="13">
        <v>2.0899999999999998E-2</v>
      </c>
      <c r="N15" s="13">
        <v>6</v>
      </c>
      <c r="O15" s="13">
        <v>0.5</v>
      </c>
      <c r="P15" s="14">
        <f t="shared" si="6"/>
        <v>147.57322799999997</v>
      </c>
      <c r="Q15" s="13">
        <v>2.78</v>
      </c>
      <c r="R15" s="13">
        <v>53</v>
      </c>
      <c r="S15" s="13">
        <v>0.9</v>
      </c>
      <c r="T15" s="13">
        <f t="shared" si="7"/>
        <v>132.60599999999999</v>
      </c>
      <c r="U15" s="11">
        <f t="shared" si="2"/>
        <v>1135.1357927999998</v>
      </c>
    </row>
    <row r="16" spans="1:21" x14ac:dyDescent="0.3">
      <c r="A16" s="6"/>
      <c r="B16" s="15">
        <v>4</v>
      </c>
      <c r="C16" s="7">
        <v>27.99</v>
      </c>
      <c r="D16" s="7">
        <v>4.9000000000000004</v>
      </c>
      <c r="E16" s="16">
        <f t="shared" si="14"/>
        <v>137.15100000000001</v>
      </c>
      <c r="F16" s="7">
        <f t="shared" si="11"/>
        <v>2353.64</v>
      </c>
      <c r="G16" s="7">
        <f t="shared" si="8"/>
        <v>0.20531999999999997</v>
      </c>
      <c r="H16" s="16">
        <f t="shared" si="15"/>
        <v>483.24936479999991</v>
      </c>
      <c r="I16" s="7">
        <v>27.99</v>
      </c>
      <c r="J16" s="7">
        <v>8.3800000000000008</v>
      </c>
      <c r="K16" s="16">
        <f t="shared" si="16"/>
        <v>234.55620000000002</v>
      </c>
      <c r="L16" s="7">
        <v>2353.64</v>
      </c>
      <c r="M16" s="7">
        <v>2.0899999999999998E-2</v>
      </c>
      <c r="N16" s="7">
        <v>6</v>
      </c>
      <c r="O16" s="7">
        <v>0.5</v>
      </c>
      <c r="P16" s="16">
        <f t="shared" si="6"/>
        <v>147.57322799999997</v>
      </c>
      <c r="Q16" s="7">
        <v>2.78</v>
      </c>
      <c r="R16" s="7">
        <v>43</v>
      </c>
      <c r="S16" s="7">
        <v>0.9</v>
      </c>
      <c r="T16" s="7">
        <f t="shared" si="7"/>
        <v>107.586</v>
      </c>
      <c r="U16" s="17">
        <f t="shared" si="2"/>
        <v>1110.1157927999998</v>
      </c>
    </row>
    <row r="17" spans="1:21" x14ac:dyDescent="0.3">
      <c r="A17" s="4" t="s">
        <v>52</v>
      </c>
      <c r="B17" s="6">
        <v>1</v>
      </c>
      <c r="C17" s="13">
        <v>27.99</v>
      </c>
      <c r="D17" s="13">
        <v>8.48</v>
      </c>
      <c r="E17" s="14">
        <f t="shared" ref="E17:E21" si="17">C17*D17</f>
        <v>237.3552</v>
      </c>
      <c r="F17" s="70">
        <f t="shared" si="11"/>
        <v>1678.72</v>
      </c>
      <c r="G17" s="70">
        <f t="shared" si="8"/>
        <v>0.20531999999999997</v>
      </c>
      <c r="H17" s="14">
        <f t="shared" ref="H17:H21" si="18">F17*G17</f>
        <v>344.67479039999995</v>
      </c>
      <c r="I17" s="13">
        <v>27.99</v>
      </c>
      <c r="J17" s="13">
        <v>8.48</v>
      </c>
      <c r="K17" s="14">
        <f t="shared" ref="K17:K21" si="19">I17*J17</f>
        <v>237.3552</v>
      </c>
      <c r="L17" s="13">
        <v>1678.72</v>
      </c>
      <c r="M17" s="13">
        <v>1.9699999999999999E-2</v>
      </c>
      <c r="N17" s="13">
        <v>6</v>
      </c>
      <c r="O17" s="13">
        <v>0.5</v>
      </c>
      <c r="P17" s="14">
        <f t="shared" si="6"/>
        <v>99.212351999999981</v>
      </c>
      <c r="Q17" s="13">
        <v>2.69</v>
      </c>
      <c r="R17" s="13">
        <v>111</v>
      </c>
      <c r="S17" s="13">
        <v>0.9</v>
      </c>
      <c r="T17" s="13">
        <f t="shared" si="7"/>
        <v>268.73099999999999</v>
      </c>
      <c r="U17" s="11">
        <f t="shared" si="2"/>
        <v>1187.3285424000001</v>
      </c>
    </row>
    <row r="18" spans="1:21" x14ac:dyDescent="0.3">
      <c r="A18" s="4"/>
      <c r="B18" s="6">
        <v>2</v>
      </c>
      <c r="C18" s="13">
        <v>27.99</v>
      </c>
      <c r="D18" s="13">
        <v>8.48</v>
      </c>
      <c r="E18" s="14">
        <f t="shared" ref="E18:E19" si="20">C18*D18</f>
        <v>237.3552</v>
      </c>
      <c r="F18" s="70">
        <f t="shared" si="11"/>
        <v>1678.72</v>
      </c>
      <c r="G18" s="70">
        <f t="shared" si="8"/>
        <v>0.20531999999999997</v>
      </c>
      <c r="H18" s="14">
        <f t="shared" ref="H18:H19" si="21">F18*G18</f>
        <v>344.67479039999995</v>
      </c>
      <c r="I18" s="13">
        <v>27.99</v>
      </c>
      <c r="J18" s="13">
        <v>8.48</v>
      </c>
      <c r="K18" s="14">
        <f t="shared" ref="K18:K19" si="22">I18*J18</f>
        <v>237.3552</v>
      </c>
      <c r="L18" s="13">
        <v>1678.72</v>
      </c>
      <c r="M18" s="13">
        <v>1.9699999999999999E-2</v>
      </c>
      <c r="N18" s="13">
        <v>6</v>
      </c>
      <c r="O18" s="13">
        <v>0.5</v>
      </c>
      <c r="P18" s="14">
        <f t="shared" si="6"/>
        <v>99.212351999999981</v>
      </c>
      <c r="Q18" s="13">
        <v>2.69</v>
      </c>
      <c r="R18" s="13">
        <v>69</v>
      </c>
      <c r="S18" s="13">
        <v>0.9</v>
      </c>
      <c r="T18" s="13">
        <f t="shared" si="7"/>
        <v>167.04899999999998</v>
      </c>
      <c r="U18" s="11">
        <f t="shared" si="2"/>
        <v>1085.6465423999998</v>
      </c>
    </row>
    <row r="19" spans="1:21" s="69" customFormat="1" x14ac:dyDescent="0.3">
      <c r="A19" s="68"/>
      <c r="B19" s="67">
        <v>3</v>
      </c>
      <c r="C19" s="70">
        <v>27.99</v>
      </c>
      <c r="D19" s="70">
        <v>8.48</v>
      </c>
      <c r="E19" s="14">
        <f t="shared" si="20"/>
        <v>237.3552</v>
      </c>
      <c r="F19" s="70">
        <f t="shared" si="11"/>
        <v>1678.72</v>
      </c>
      <c r="G19" s="70">
        <f t="shared" si="8"/>
        <v>0.20531999999999997</v>
      </c>
      <c r="H19" s="14">
        <f t="shared" si="21"/>
        <v>344.67479039999995</v>
      </c>
      <c r="I19" s="70">
        <v>27.99</v>
      </c>
      <c r="J19" s="70">
        <v>8.48</v>
      </c>
      <c r="K19" s="14">
        <f t="shared" si="22"/>
        <v>237.3552</v>
      </c>
      <c r="L19" s="70">
        <v>1678.72</v>
      </c>
      <c r="M19" s="70">
        <v>1.9699999999999999E-2</v>
      </c>
      <c r="N19" s="70">
        <v>6</v>
      </c>
      <c r="O19" s="70">
        <v>0.5</v>
      </c>
      <c r="P19" s="14">
        <f t="shared" si="6"/>
        <v>99.212351999999981</v>
      </c>
      <c r="Q19" s="70">
        <v>2.69</v>
      </c>
      <c r="R19" s="70">
        <v>53</v>
      </c>
      <c r="S19" s="70">
        <v>0.9</v>
      </c>
      <c r="T19" s="70">
        <f t="shared" si="7"/>
        <v>128.31299999999999</v>
      </c>
      <c r="U19" s="11">
        <f t="shared" si="2"/>
        <v>1046.9105423999999</v>
      </c>
    </row>
    <row r="20" spans="1:21" x14ac:dyDescent="0.3">
      <c r="A20" s="4"/>
      <c r="B20" s="15">
        <v>4</v>
      </c>
      <c r="C20" s="7">
        <v>27.99</v>
      </c>
      <c r="D20" s="7">
        <v>8.48</v>
      </c>
      <c r="E20" s="16">
        <f t="shared" ref="E20" si="23">C20*D20</f>
        <v>237.3552</v>
      </c>
      <c r="F20" s="7">
        <f t="shared" ref="F20" si="24">L20</f>
        <v>1678.72</v>
      </c>
      <c r="G20" s="7">
        <f t="shared" si="8"/>
        <v>0.20531999999999997</v>
      </c>
      <c r="H20" s="16">
        <f t="shared" ref="H20" si="25">F20*G20</f>
        <v>344.67479039999995</v>
      </c>
      <c r="I20" s="7">
        <v>27.99</v>
      </c>
      <c r="J20" s="7">
        <v>8.48</v>
      </c>
      <c r="K20" s="16">
        <f t="shared" ref="K20" si="26">I20*J20</f>
        <v>237.3552</v>
      </c>
      <c r="L20" s="7">
        <v>1678.72</v>
      </c>
      <c r="M20" s="7">
        <v>1.9699999999999999E-2</v>
      </c>
      <c r="N20" s="7">
        <v>6</v>
      </c>
      <c r="O20" s="7">
        <v>0.5</v>
      </c>
      <c r="P20" s="16">
        <f t="shared" ref="P20" si="27">L20*M20*N20*O20</f>
        <v>99.212351999999981</v>
      </c>
      <c r="Q20" s="7">
        <v>2.69</v>
      </c>
      <c r="R20" s="7">
        <v>43</v>
      </c>
      <c r="S20" s="7">
        <v>0.9</v>
      </c>
      <c r="T20" s="7">
        <f t="shared" ref="T20" si="28">Q20*R20*S20</f>
        <v>104.10300000000001</v>
      </c>
      <c r="U20" s="17">
        <f t="shared" ref="U20" si="29">E20+H20+K20+P20+T20</f>
        <v>1022.7005423999999</v>
      </c>
    </row>
    <row r="21" spans="1:21" x14ac:dyDescent="0.3">
      <c r="A21" s="4" t="s">
        <v>53</v>
      </c>
      <c r="B21" s="6">
        <v>1</v>
      </c>
      <c r="C21" s="13">
        <v>36.21</v>
      </c>
      <c r="D21" s="13">
        <v>8.48</v>
      </c>
      <c r="E21" s="14">
        <f t="shared" si="17"/>
        <v>307.06080000000003</v>
      </c>
      <c r="F21" s="70">
        <f t="shared" si="11"/>
        <v>2013.43</v>
      </c>
      <c r="G21" s="70">
        <f t="shared" si="8"/>
        <v>0.20531999999999997</v>
      </c>
      <c r="H21" s="14">
        <f t="shared" si="18"/>
        <v>413.39744759999996</v>
      </c>
      <c r="I21" s="13">
        <v>36.21</v>
      </c>
      <c r="J21" s="13">
        <v>8.48</v>
      </c>
      <c r="K21" s="14">
        <f t="shared" si="19"/>
        <v>307.06080000000003</v>
      </c>
      <c r="L21" s="13">
        <v>2013.43</v>
      </c>
      <c r="M21" s="13">
        <v>1.9699999999999999E-2</v>
      </c>
      <c r="N21" s="13">
        <v>6</v>
      </c>
      <c r="O21" s="13">
        <v>0.5</v>
      </c>
      <c r="P21" s="14">
        <f t="shared" si="6"/>
        <v>118.99371300000001</v>
      </c>
      <c r="Q21" s="13">
        <v>3.75</v>
      </c>
      <c r="R21" s="13">
        <v>111</v>
      </c>
      <c r="S21" s="13">
        <v>0.9</v>
      </c>
      <c r="T21" s="13">
        <f>Q21*R21*S21</f>
        <v>374.625</v>
      </c>
      <c r="U21" s="11">
        <f t="shared" si="2"/>
        <v>1521.1377606000001</v>
      </c>
    </row>
    <row r="22" spans="1:21" x14ac:dyDescent="0.3">
      <c r="A22" s="4"/>
      <c r="B22" s="6">
        <v>2</v>
      </c>
      <c r="C22" s="13">
        <v>36.21</v>
      </c>
      <c r="D22" s="13">
        <v>8.48</v>
      </c>
      <c r="E22" s="14">
        <f t="shared" ref="E22:E25" si="30">C22*D22</f>
        <v>307.06080000000003</v>
      </c>
      <c r="F22" s="70">
        <f t="shared" si="11"/>
        <v>2013.43</v>
      </c>
      <c r="G22" s="70">
        <f t="shared" si="8"/>
        <v>0.20531999999999997</v>
      </c>
      <c r="H22" s="14">
        <f t="shared" ref="H22:H28" si="31">F22*G22</f>
        <v>413.39744759999996</v>
      </c>
      <c r="I22" s="13">
        <v>36.21</v>
      </c>
      <c r="J22" s="13">
        <v>8.48</v>
      </c>
      <c r="K22" s="14">
        <f t="shared" ref="K22:K25" si="32">I22*J22</f>
        <v>307.06080000000003</v>
      </c>
      <c r="L22" s="13">
        <v>2013.43</v>
      </c>
      <c r="M22" s="13">
        <v>1.9699999999999999E-2</v>
      </c>
      <c r="N22" s="13">
        <v>6</v>
      </c>
      <c r="O22" s="13">
        <v>0.5</v>
      </c>
      <c r="P22" s="14">
        <f t="shared" si="6"/>
        <v>118.99371300000001</v>
      </c>
      <c r="Q22" s="13">
        <v>3.75</v>
      </c>
      <c r="R22" s="13">
        <v>69</v>
      </c>
      <c r="S22" s="13">
        <v>0.9</v>
      </c>
      <c r="T22" s="13">
        <f t="shared" si="7"/>
        <v>232.875</v>
      </c>
      <c r="U22" s="11">
        <f t="shared" si="2"/>
        <v>1379.3877606000001</v>
      </c>
    </row>
    <row r="23" spans="1:21" s="69" customFormat="1" x14ac:dyDescent="0.3">
      <c r="A23" s="68"/>
      <c r="B23" s="67">
        <v>3</v>
      </c>
      <c r="C23" s="70">
        <v>36.21</v>
      </c>
      <c r="D23" s="70">
        <v>8.48</v>
      </c>
      <c r="E23" s="14">
        <f t="shared" si="30"/>
        <v>307.06080000000003</v>
      </c>
      <c r="F23" s="70">
        <f t="shared" si="11"/>
        <v>2013.43</v>
      </c>
      <c r="G23" s="70">
        <f t="shared" si="8"/>
        <v>0.20531999999999997</v>
      </c>
      <c r="H23" s="14">
        <f t="shared" si="31"/>
        <v>413.39744759999996</v>
      </c>
      <c r="I23" s="70">
        <v>36.21</v>
      </c>
      <c r="J23" s="70">
        <v>8.48</v>
      </c>
      <c r="K23" s="14">
        <f t="shared" si="32"/>
        <v>307.06080000000003</v>
      </c>
      <c r="L23" s="70">
        <v>2013.43</v>
      </c>
      <c r="M23" s="70">
        <v>1.9699999999999999E-2</v>
      </c>
      <c r="N23" s="70">
        <v>6</v>
      </c>
      <c r="O23" s="70">
        <v>0.5</v>
      </c>
      <c r="P23" s="14">
        <f t="shared" si="6"/>
        <v>118.99371300000001</v>
      </c>
      <c r="Q23" s="70">
        <v>3.75</v>
      </c>
      <c r="R23" s="70">
        <v>53</v>
      </c>
      <c r="S23" s="70">
        <v>0.9</v>
      </c>
      <c r="T23" s="70">
        <f t="shared" si="7"/>
        <v>178.875</v>
      </c>
      <c r="U23" s="11">
        <f t="shared" si="2"/>
        <v>1325.3877606000001</v>
      </c>
    </row>
    <row r="24" spans="1:21" x14ac:dyDescent="0.3">
      <c r="A24" s="4"/>
      <c r="B24" s="15">
        <v>4</v>
      </c>
      <c r="C24" s="7">
        <v>36.21</v>
      </c>
      <c r="D24" s="7">
        <v>8.48</v>
      </c>
      <c r="E24" s="16">
        <f t="shared" ref="E24" si="33">C24*D24</f>
        <v>307.06080000000003</v>
      </c>
      <c r="F24" s="7">
        <f t="shared" ref="F24" si="34">L24</f>
        <v>2013.43</v>
      </c>
      <c r="G24" s="7">
        <f t="shared" si="8"/>
        <v>0.20531999999999997</v>
      </c>
      <c r="H24" s="16">
        <f t="shared" ref="H24" si="35">F24*G24</f>
        <v>413.39744759999996</v>
      </c>
      <c r="I24" s="7">
        <v>36.21</v>
      </c>
      <c r="J24" s="7">
        <v>8.48</v>
      </c>
      <c r="K24" s="16">
        <f t="shared" ref="K24" si="36">I24*J24</f>
        <v>307.06080000000003</v>
      </c>
      <c r="L24" s="7">
        <v>2013.43</v>
      </c>
      <c r="M24" s="7">
        <v>1.9699999999999999E-2</v>
      </c>
      <c r="N24" s="7">
        <v>6</v>
      </c>
      <c r="O24" s="7">
        <v>0.5</v>
      </c>
      <c r="P24" s="16">
        <f t="shared" ref="P24" si="37">L24*M24*N24*O24</f>
        <v>118.99371300000001</v>
      </c>
      <c r="Q24" s="7">
        <v>3.75</v>
      </c>
      <c r="R24" s="7">
        <v>43</v>
      </c>
      <c r="S24" s="7">
        <v>0.9</v>
      </c>
      <c r="T24" s="7">
        <f t="shared" ref="T24" si="38">Q24*R24*S24</f>
        <v>145.125</v>
      </c>
      <c r="U24" s="17">
        <f t="shared" ref="U24" si="39">E24+H24+K24+P24+T24</f>
        <v>1291.6377606000001</v>
      </c>
    </row>
    <row r="25" spans="1:21" x14ac:dyDescent="0.3">
      <c r="A25" s="4" t="s">
        <v>86</v>
      </c>
      <c r="B25" s="6">
        <v>1</v>
      </c>
      <c r="C25" s="65">
        <v>27.99</v>
      </c>
      <c r="D25" s="65">
        <v>8.48</v>
      </c>
      <c r="E25" s="14">
        <f t="shared" si="30"/>
        <v>237.3552</v>
      </c>
      <c r="F25" s="70">
        <f t="shared" si="11"/>
        <v>1678.72</v>
      </c>
      <c r="G25" s="66">
        <f>3.48*0.059</f>
        <v>0.20531999999999997</v>
      </c>
      <c r="H25" s="14">
        <f>F25*G25</f>
        <v>344.67479039999995</v>
      </c>
      <c r="I25" s="65">
        <v>27.99</v>
      </c>
      <c r="J25" s="65">
        <v>8.48</v>
      </c>
      <c r="K25" s="14">
        <f t="shared" si="32"/>
        <v>237.3552</v>
      </c>
      <c r="L25" s="65">
        <v>1678.72</v>
      </c>
      <c r="M25" s="65">
        <v>2.0799999999999999E-2</v>
      </c>
      <c r="N25" s="65">
        <v>6</v>
      </c>
      <c r="O25" s="65">
        <v>0.5</v>
      </c>
      <c r="P25" s="14">
        <f t="shared" ref="P25:P27" si="40">L25*M25*N25*O25</f>
        <v>104.752128</v>
      </c>
      <c r="Q25" s="65">
        <v>2.83</v>
      </c>
      <c r="R25" s="65">
        <v>111</v>
      </c>
      <c r="S25" s="65">
        <v>0.9</v>
      </c>
      <c r="T25" s="65">
        <f t="shared" ref="T25:T27" si="41">Q25*R25*S25</f>
        <v>282.71699999999998</v>
      </c>
      <c r="U25" s="11">
        <f t="shared" si="2"/>
        <v>1206.8543184</v>
      </c>
    </row>
    <row r="26" spans="1:21" x14ac:dyDescent="0.3">
      <c r="A26" s="4"/>
      <c r="B26" s="6">
        <v>2</v>
      </c>
      <c r="C26" s="65">
        <v>27.99</v>
      </c>
      <c r="D26" s="65">
        <v>8.48</v>
      </c>
      <c r="E26" s="14">
        <f t="shared" ref="E26:E27" si="42">C26*D26</f>
        <v>237.3552</v>
      </c>
      <c r="F26" s="70">
        <f t="shared" si="11"/>
        <v>1678.72</v>
      </c>
      <c r="G26" s="70">
        <f t="shared" ref="G26:G28" si="43">3.48*0.059</f>
        <v>0.20531999999999997</v>
      </c>
      <c r="H26" s="14">
        <f t="shared" si="31"/>
        <v>344.67479039999995</v>
      </c>
      <c r="I26" s="65">
        <v>27.99</v>
      </c>
      <c r="J26" s="65">
        <v>8.48</v>
      </c>
      <c r="K26" s="14">
        <f t="shared" ref="K26:K27" si="44">I26*J26</f>
        <v>237.3552</v>
      </c>
      <c r="L26" s="66">
        <v>1678.72</v>
      </c>
      <c r="M26" s="65">
        <v>2.0799999999999999E-2</v>
      </c>
      <c r="N26" s="65">
        <v>6</v>
      </c>
      <c r="O26" s="65">
        <v>0.5</v>
      </c>
      <c r="P26" s="14">
        <f t="shared" si="40"/>
        <v>104.752128</v>
      </c>
      <c r="Q26" s="65">
        <v>2.83</v>
      </c>
      <c r="R26" s="65">
        <v>69</v>
      </c>
      <c r="S26" s="65">
        <v>0.9</v>
      </c>
      <c r="T26" s="65">
        <f t="shared" si="41"/>
        <v>175.74300000000002</v>
      </c>
      <c r="U26" s="11">
        <f t="shared" si="2"/>
        <v>1099.8803183999999</v>
      </c>
    </row>
    <row r="27" spans="1:21" s="69" customFormat="1" x14ac:dyDescent="0.3">
      <c r="A27" s="68"/>
      <c r="B27" s="67">
        <v>3</v>
      </c>
      <c r="C27" s="65">
        <v>27.99</v>
      </c>
      <c r="D27" s="65">
        <v>8.48</v>
      </c>
      <c r="E27" s="14">
        <f t="shared" si="42"/>
        <v>237.3552</v>
      </c>
      <c r="F27" s="70">
        <f t="shared" si="11"/>
        <v>1678.72</v>
      </c>
      <c r="G27" s="70">
        <f t="shared" si="43"/>
        <v>0.20531999999999997</v>
      </c>
      <c r="H27" s="14">
        <f t="shared" si="31"/>
        <v>344.67479039999995</v>
      </c>
      <c r="I27" s="65">
        <v>27.99</v>
      </c>
      <c r="J27" s="65">
        <v>8.48</v>
      </c>
      <c r="K27" s="14">
        <f t="shared" si="44"/>
        <v>237.3552</v>
      </c>
      <c r="L27" s="66">
        <v>1678.72</v>
      </c>
      <c r="M27" s="65">
        <v>2.0799999999999999E-2</v>
      </c>
      <c r="N27" s="65">
        <v>6</v>
      </c>
      <c r="O27" s="65">
        <v>0.5</v>
      </c>
      <c r="P27" s="14">
        <f t="shared" si="40"/>
        <v>104.752128</v>
      </c>
      <c r="Q27" s="65">
        <v>2.83</v>
      </c>
      <c r="R27" s="65">
        <v>53</v>
      </c>
      <c r="S27" s="65">
        <v>0.9</v>
      </c>
      <c r="T27" s="65">
        <f t="shared" si="41"/>
        <v>134.99100000000001</v>
      </c>
      <c r="U27" s="11">
        <f t="shared" si="2"/>
        <v>1059.1283183999999</v>
      </c>
    </row>
    <row r="28" spans="1:21" x14ac:dyDescent="0.3">
      <c r="A28" s="4"/>
      <c r="B28" s="15">
        <v>4</v>
      </c>
      <c r="C28" s="7">
        <v>27.99</v>
      </c>
      <c r="D28" s="7">
        <v>8.48</v>
      </c>
      <c r="E28" s="16">
        <f t="shared" ref="E28" si="45">C28*D28</f>
        <v>237.3552</v>
      </c>
      <c r="F28" s="7">
        <f t="shared" si="11"/>
        <v>1678.72</v>
      </c>
      <c r="G28" s="7">
        <f t="shared" si="43"/>
        <v>0.20531999999999997</v>
      </c>
      <c r="H28" s="16">
        <f t="shared" si="31"/>
        <v>344.67479039999995</v>
      </c>
      <c r="I28" s="7">
        <v>27.99</v>
      </c>
      <c r="J28" s="7">
        <v>8.48</v>
      </c>
      <c r="K28" s="16">
        <f t="shared" ref="K28" si="46">I28*J28</f>
        <v>237.3552</v>
      </c>
      <c r="L28" s="7">
        <v>1678.72</v>
      </c>
      <c r="M28" s="7">
        <v>2.0799999999999999E-2</v>
      </c>
      <c r="N28" s="7">
        <v>6</v>
      </c>
      <c r="O28" s="7">
        <v>0.5</v>
      </c>
      <c r="P28" s="16">
        <f t="shared" ref="P28" si="47">L28*M28*N28*O28</f>
        <v>104.752128</v>
      </c>
      <c r="Q28" s="7">
        <v>2.83</v>
      </c>
      <c r="R28" s="7">
        <v>43</v>
      </c>
      <c r="S28" s="7">
        <v>0.9</v>
      </c>
      <c r="T28" s="7">
        <f t="shared" ref="T28" si="48">Q28*R28*S28</f>
        <v>109.521</v>
      </c>
      <c r="U28" s="17">
        <f t="shared" si="2"/>
        <v>1033.6583183999999</v>
      </c>
    </row>
  </sheetData>
  <mergeCells count="8">
    <mergeCell ref="U3:U4"/>
    <mergeCell ref="A3:A4"/>
    <mergeCell ref="B3:B4"/>
    <mergeCell ref="C3:E3"/>
    <mergeCell ref="F3:H3"/>
    <mergeCell ref="I3:K3"/>
    <mergeCell ref="L3:P3"/>
    <mergeCell ref="Q3:T3"/>
  </mergeCells>
  <pageMargins left="0" right="0" top="0" bottom="0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"/>
  <sheetViews>
    <sheetView tabSelected="1" workbookViewId="0">
      <selection activeCell="C16" sqref="C16"/>
    </sheetView>
  </sheetViews>
  <sheetFormatPr defaultRowHeight="14.4" x14ac:dyDescent="0.3"/>
  <cols>
    <col min="1" max="1" width="27.21875" style="3" customWidth="1"/>
    <col min="2" max="3" width="13.6640625" customWidth="1"/>
    <col min="4" max="4" width="16.6640625" customWidth="1"/>
    <col min="5" max="5" width="16.6640625" style="72" customWidth="1"/>
    <col min="6" max="6" width="21.44140625" customWidth="1"/>
    <col min="7" max="7" width="21.44140625" style="72" hidden="1" customWidth="1"/>
    <col min="8" max="8" width="14.5546875" hidden="1" customWidth="1"/>
  </cols>
  <sheetData>
    <row r="2" spans="1:9" ht="48.6" customHeight="1" x14ac:dyDescent="0.3">
      <c r="A2" s="105" t="s">
        <v>57</v>
      </c>
      <c r="B2" s="64" t="s">
        <v>82</v>
      </c>
      <c r="C2" s="64" t="s">
        <v>94</v>
      </c>
      <c r="D2" s="64" t="s">
        <v>106</v>
      </c>
      <c r="E2" s="74" t="s">
        <v>107</v>
      </c>
      <c r="F2" s="74" t="s">
        <v>110</v>
      </c>
      <c r="G2" s="74" t="s">
        <v>109</v>
      </c>
      <c r="H2" s="74" t="s">
        <v>108</v>
      </c>
    </row>
    <row r="3" spans="1:9" x14ac:dyDescent="0.3">
      <c r="A3" s="8" t="s">
        <v>54</v>
      </c>
      <c r="B3" s="99">
        <v>730</v>
      </c>
      <c r="C3" s="100">
        <v>0.13</v>
      </c>
      <c r="D3" s="101">
        <f>B3*C3</f>
        <v>94.9</v>
      </c>
      <c r="E3" s="101">
        <f>B3+D3</f>
        <v>824.9</v>
      </c>
      <c r="F3" s="73" t="s">
        <v>89</v>
      </c>
      <c r="G3" s="73">
        <v>92</v>
      </c>
      <c r="H3" s="103">
        <f>G3*E3*12</f>
        <v>910689.60000000009</v>
      </c>
      <c r="I3" s="98"/>
    </row>
    <row r="4" spans="1:9" x14ac:dyDescent="0.3">
      <c r="A4" s="8" t="s">
        <v>55</v>
      </c>
      <c r="B4" s="99">
        <v>880</v>
      </c>
      <c r="C4" s="100">
        <v>0</v>
      </c>
      <c r="D4" s="101">
        <f t="shared" ref="D4:D7" si="0">B4*C4</f>
        <v>0</v>
      </c>
      <c r="E4" s="101">
        <f t="shared" ref="E4:E7" si="1">B4+D4</f>
        <v>880</v>
      </c>
      <c r="F4" s="73" t="s">
        <v>89</v>
      </c>
      <c r="G4" s="73">
        <v>324</v>
      </c>
      <c r="H4" s="103">
        <f t="shared" ref="H4:H8" si="2">G4*E4*12</f>
        <v>3421440</v>
      </c>
      <c r="I4" s="98"/>
    </row>
    <row r="5" spans="1:9" x14ac:dyDescent="0.3">
      <c r="A5" s="8" t="s">
        <v>56</v>
      </c>
      <c r="B5" s="99">
        <v>920</v>
      </c>
      <c r="C5" s="100">
        <v>0.2</v>
      </c>
      <c r="D5" s="101">
        <f t="shared" si="0"/>
        <v>184</v>
      </c>
      <c r="E5" s="101">
        <f t="shared" si="1"/>
        <v>1104</v>
      </c>
      <c r="F5" s="73" t="s">
        <v>89</v>
      </c>
      <c r="G5" s="73">
        <v>496</v>
      </c>
      <c r="H5" s="103">
        <f t="shared" si="2"/>
        <v>6571008</v>
      </c>
      <c r="I5" s="98"/>
    </row>
    <row r="6" spans="1:9" x14ac:dyDescent="0.3">
      <c r="A6" s="8" t="s">
        <v>52</v>
      </c>
      <c r="B6" s="99">
        <v>880</v>
      </c>
      <c r="C6" s="100">
        <v>0</v>
      </c>
      <c r="D6" s="101">
        <f t="shared" si="0"/>
        <v>0</v>
      </c>
      <c r="E6" s="101">
        <f t="shared" si="1"/>
        <v>880</v>
      </c>
      <c r="F6" s="73" t="s">
        <v>89</v>
      </c>
      <c r="G6" s="73">
        <v>172</v>
      </c>
      <c r="H6" s="103">
        <f t="shared" si="2"/>
        <v>1816320</v>
      </c>
      <c r="I6" s="98"/>
    </row>
    <row r="7" spans="1:9" x14ac:dyDescent="0.3">
      <c r="A7" s="8" t="s">
        <v>53</v>
      </c>
      <c r="B7" s="99">
        <v>880</v>
      </c>
      <c r="C7" s="100">
        <v>0.25</v>
      </c>
      <c r="D7" s="101">
        <f t="shared" si="0"/>
        <v>220</v>
      </c>
      <c r="E7" s="101">
        <f t="shared" si="1"/>
        <v>1100</v>
      </c>
      <c r="F7" s="73" t="s">
        <v>89</v>
      </c>
      <c r="G7" s="73">
        <v>146</v>
      </c>
      <c r="H7" s="103">
        <f t="shared" si="2"/>
        <v>1927200</v>
      </c>
      <c r="I7" s="98"/>
    </row>
    <row r="8" spans="1:9" x14ac:dyDescent="0.3">
      <c r="A8" s="8" t="s">
        <v>86</v>
      </c>
      <c r="B8" s="99"/>
      <c r="C8" s="99"/>
      <c r="D8" s="102"/>
      <c r="E8" s="101">
        <v>1060</v>
      </c>
      <c r="F8" s="73" t="s">
        <v>89</v>
      </c>
      <c r="G8" s="73">
        <v>250</v>
      </c>
      <c r="H8" s="103">
        <f t="shared" si="2"/>
        <v>3180000</v>
      </c>
      <c r="I8" s="98"/>
    </row>
    <row r="9" spans="1:9" x14ac:dyDescent="0.3">
      <c r="G9" s="72" t="s">
        <v>79</v>
      </c>
      <c r="H9" s="104">
        <f>SUM(H3:H8)</f>
        <v>17826657.600000001</v>
      </c>
    </row>
  </sheetData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К1</vt:lpstr>
      <vt:lpstr>Размер платы за наем</vt:lpstr>
      <vt:lpstr>изменение тарифов</vt:lpstr>
      <vt:lpstr>Ком.услуги</vt:lpstr>
      <vt:lpstr>Итого стоимость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2017-12-27T08:59:41Z</dcterms:modified>
</cp:coreProperties>
</file>