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11745" activeTab="0"/>
  </bookViews>
  <sheets>
    <sheet name="Лист1" sheetId="1" r:id="rId1"/>
  </sheets>
  <definedNames>
    <definedName name="_xlnm.Print_Area" localSheetId="0">'Лист1'!$A$1:$H$212</definedName>
  </definedNames>
  <calcPr fullCalcOnLoad="1"/>
</workbook>
</file>

<file path=xl/sharedStrings.xml><?xml version="1.0" encoding="utf-8"?>
<sst xmlns="http://schemas.openxmlformats.org/spreadsheetml/2006/main" count="272" uniqueCount="48">
  <si>
    <t>Статья расходов</t>
  </si>
  <si>
    <t>Сумма, руб.</t>
  </si>
  <si>
    <t>Примечание</t>
  </si>
  <si>
    <t xml:space="preserve">       - руководство аттестационными работами</t>
  </si>
  <si>
    <t xml:space="preserve">       - оплата членов аттестационной комиссии</t>
  </si>
  <si>
    <t>5. ИТОГО: себестоимость программы</t>
  </si>
  <si>
    <t>7. ВСЕГО: стоимость программы</t>
  </si>
  <si>
    <t>8. Количество слушателей в группе</t>
  </si>
  <si>
    <t>Ед изм.</t>
  </si>
  <si>
    <t>Кол-во</t>
  </si>
  <si>
    <t>Цена</t>
  </si>
  <si>
    <t>час</t>
  </si>
  <si>
    <t xml:space="preserve">       - учебные занятия</t>
  </si>
  <si>
    <t>1. ФОТ ППС:</t>
  </si>
  <si>
    <t>Итого ФОТ ППС:</t>
  </si>
  <si>
    <t>Расчет стоимости программ ФПО на 2014 год</t>
  </si>
  <si>
    <t>мес</t>
  </si>
  <si>
    <t>Итого ФОТ АУП:</t>
  </si>
  <si>
    <t>%</t>
  </si>
  <si>
    <t>Начисления на ФОТ ППС</t>
  </si>
  <si>
    <t>2. Зарплата АУП учебного процесса</t>
  </si>
  <si>
    <t>Начисления на ФОТ  АУП</t>
  </si>
  <si>
    <t>чел</t>
  </si>
  <si>
    <t>ИТОГО стоимость обучения 1-го слушателя</t>
  </si>
  <si>
    <t>6. Отчисления в ЦФ</t>
  </si>
  <si>
    <t>3. Прочие расходы (учебно-методические пособия, канцелярские товары)</t>
  </si>
  <si>
    <t>Предлагаемая цена обучения 1-го слушателя:</t>
  </si>
  <si>
    <t>4. Расходы на рекламу, продвижение</t>
  </si>
  <si>
    <t>Программа профессиональной переподготовки "Управление административно-хозяйственным подразделением организации"</t>
  </si>
  <si>
    <t>Программа профессиональной переподготовки "Правовое регулирование предпинимательской деятельности"</t>
  </si>
  <si>
    <t>Программа профессиональной переподготовки "Высшие курсы деловых и политических коммуникаций"</t>
  </si>
  <si>
    <t xml:space="preserve">                                Программа профессиональной переподготовки "Оценка стоимости предприятия (бизнеса)"</t>
  </si>
  <si>
    <t>Оценка стоимости предприятия бизнеса</t>
  </si>
  <si>
    <t xml:space="preserve">       - проведение экзаменов</t>
  </si>
  <si>
    <t>8 экз. Х 20 мин. Х 20 чел.</t>
  </si>
  <si>
    <t xml:space="preserve">       - руководство курсовыми работами </t>
  </si>
  <si>
    <t>2 к.р. Х 2 ч. Х 20 чел.</t>
  </si>
  <si>
    <t>6 час. Х 20 чел.</t>
  </si>
  <si>
    <t>5 час. Х 5 чел.</t>
  </si>
  <si>
    <t>5. ИТОГО: себестоимость программы (без учета резерва)</t>
  </si>
  <si>
    <t>6. Резерв (фонд развития программы)</t>
  </si>
  <si>
    <t>7. ИТОГО: себестоимость программы (с учетом резерва)</t>
  </si>
  <si>
    <t>Бухгалтерский учет</t>
  </si>
  <si>
    <t>Бухгалтерский учет, анализ и аудит</t>
  </si>
  <si>
    <t>Международные стандарты финансовой отчетности</t>
  </si>
  <si>
    <t>3. Прочие расходы (канцелярские товары)</t>
  </si>
  <si>
    <t>«Учетная политика компании: бухгалтерский, налоговый и управленческий учет»</t>
  </si>
  <si>
    <t>Приложение 2                                                                       к  решению ученого совета                                                     НИУ ВШЭ – Санкт-Петербург                                                            № 6/14 от 18.09.2014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</si>
</sst>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%"/>
    <numFmt numFmtId="167" formatCode="_-* #,##0.0_р_._-;\-* #,##0.0_р_._-;_-* &quot;-&quot;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65" fontId="3" fillId="0" borderId="10" xfId="58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165" fontId="3" fillId="0" borderId="11" xfId="58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9" fontId="3" fillId="0" borderId="11" xfId="55" applyFont="1" applyBorder="1" applyAlignment="1">
      <alignment vertical="center" wrapText="1"/>
    </xf>
    <xf numFmtId="166" fontId="3" fillId="0" borderId="11" xfId="55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5" fontId="3" fillId="0" borderId="12" xfId="58" applyNumberFormat="1" applyFont="1" applyBorder="1" applyAlignment="1">
      <alignment vertical="center" wrapText="1"/>
    </xf>
    <xf numFmtId="164" fontId="3" fillId="0" borderId="11" xfId="58" applyNumberFormat="1" applyFont="1" applyBorder="1" applyAlignment="1">
      <alignment horizontal="left" vertical="center" wrapText="1"/>
    </xf>
    <xf numFmtId="164" fontId="4" fillId="0" borderId="11" xfId="58" applyNumberFormat="1" applyFont="1" applyBorder="1" applyAlignment="1">
      <alignment horizontal="left" vertical="center" wrapText="1"/>
    </xf>
    <xf numFmtId="164" fontId="3" fillId="0" borderId="12" xfId="58" applyNumberFormat="1" applyFont="1" applyBorder="1" applyAlignment="1">
      <alignment horizontal="left" vertical="center" wrapText="1"/>
    </xf>
    <xf numFmtId="164" fontId="4" fillId="0" borderId="10" xfId="58" applyNumberFormat="1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167" fontId="3" fillId="0" borderId="11" xfId="0" applyNumberFormat="1" applyFont="1" applyBorder="1" applyAlignment="1">
      <alignment vertical="center" wrapText="1"/>
    </xf>
    <xf numFmtId="9" fontId="3" fillId="0" borderId="11" xfId="0" applyNumberFormat="1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5" fontId="3" fillId="0" borderId="14" xfId="58" applyNumberFormat="1" applyFont="1" applyBorder="1" applyAlignment="1">
      <alignment vertical="center" wrapText="1"/>
    </xf>
    <xf numFmtId="164" fontId="4" fillId="0" borderId="14" xfId="58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8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49.421875" style="0" customWidth="1"/>
    <col min="2" max="2" width="7.140625" style="0" customWidth="1"/>
    <col min="3" max="4" width="16.140625" style="0" customWidth="1"/>
    <col min="5" max="5" width="18.00390625" style="0" customWidth="1"/>
    <col min="6" max="6" width="23.28125" style="0" customWidth="1"/>
    <col min="8" max="8" width="12.140625" style="0" bestFit="1" customWidth="1"/>
    <col min="10" max="10" width="12.140625" style="0" bestFit="1" customWidth="1"/>
  </cols>
  <sheetData>
    <row r="1" spans="5:6" ht="18.75">
      <c r="E1" s="31"/>
      <c r="F1" s="31"/>
    </row>
    <row r="2" spans="1:6" ht="18.75">
      <c r="A2" s="30" t="s">
        <v>15</v>
      </c>
      <c r="B2" s="30"/>
      <c r="C2" s="30"/>
      <c r="D2" s="30"/>
      <c r="E2" s="30"/>
      <c r="F2" s="30"/>
    </row>
    <row r="3" spans="1:6" ht="74.25" customHeight="1">
      <c r="A3" s="19"/>
      <c r="B3" s="19"/>
      <c r="C3" s="19"/>
      <c r="D3" s="19"/>
      <c r="E3" s="32" t="s">
        <v>47</v>
      </c>
      <c r="F3" s="33"/>
    </row>
    <row r="4" ht="15.75">
      <c r="A4" s="18" t="s">
        <v>28</v>
      </c>
    </row>
    <row r="6" spans="1:6" s="9" customFormat="1" ht="26.25" customHeight="1">
      <c r="A6" s="3" t="s">
        <v>0</v>
      </c>
      <c r="B6" s="3" t="s">
        <v>8</v>
      </c>
      <c r="C6" s="3" t="s">
        <v>9</v>
      </c>
      <c r="D6" s="3" t="s">
        <v>10</v>
      </c>
      <c r="E6" s="3" t="s">
        <v>1</v>
      </c>
      <c r="F6" s="3" t="s">
        <v>2</v>
      </c>
    </row>
    <row r="7" spans="1:6" ht="15.75">
      <c r="A7" s="4" t="s">
        <v>13</v>
      </c>
      <c r="B7" s="4"/>
      <c r="C7" s="4"/>
      <c r="D7" s="4"/>
      <c r="E7" s="5"/>
      <c r="F7" s="4"/>
    </row>
    <row r="8" spans="1:6" ht="15.75">
      <c r="A8" s="4" t="s">
        <v>12</v>
      </c>
      <c r="B8" s="4" t="s">
        <v>11</v>
      </c>
      <c r="C8" s="6">
        <v>324</v>
      </c>
      <c r="D8" s="6">
        <v>700</v>
      </c>
      <c r="E8" s="14">
        <f>C8*D8</f>
        <v>226800</v>
      </c>
      <c r="F8" s="4"/>
    </row>
    <row r="9" spans="1:6" ht="15.75">
      <c r="A9" s="4" t="s">
        <v>3</v>
      </c>
      <c r="B9" s="4" t="s">
        <v>11</v>
      </c>
      <c r="C9" s="6">
        <f>6*C25</f>
        <v>60</v>
      </c>
      <c r="D9" s="6">
        <v>500</v>
      </c>
      <c r="E9" s="14">
        <f>C9*D9</f>
        <v>30000</v>
      </c>
      <c r="F9" s="4"/>
    </row>
    <row r="10" spans="1:6" ht="15.75">
      <c r="A10" s="4" t="s">
        <v>4</v>
      </c>
      <c r="B10" s="4" t="s">
        <v>11</v>
      </c>
      <c r="C10" s="6">
        <f>0.5*10*5</f>
        <v>25</v>
      </c>
      <c r="D10" s="6">
        <v>500</v>
      </c>
      <c r="E10" s="14">
        <f>C10*D10</f>
        <v>12500</v>
      </c>
      <c r="F10" s="4"/>
    </row>
    <row r="11" spans="1:6" ht="15.75">
      <c r="A11" s="4" t="s">
        <v>19</v>
      </c>
      <c r="B11" s="4" t="s">
        <v>18</v>
      </c>
      <c r="C11" s="11">
        <v>0.271</v>
      </c>
      <c r="D11" s="6"/>
      <c r="E11" s="15">
        <f>(E8+E9+E10)*C11</f>
        <v>72980.3</v>
      </c>
      <c r="F11" s="4"/>
    </row>
    <row r="12" spans="1:6" ht="15.75">
      <c r="A12" s="4" t="s">
        <v>14</v>
      </c>
      <c r="B12" s="4"/>
      <c r="C12" s="6"/>
      <c r="D12" s="6"/>
      <c r="E12" s="15">
        <f>SUM(E8:E11)</f>
        <v>342280.3</v>
      </c>
      <c r="F12" s="4"/>
    </row>
    <row r="13" spans="1:6" ht="15.75">
      <c r="A13" s="4"/>
      <c r="B13" s="4"/>
      <c r="C13" s="4"/>
      <c r="D13" s="6"/>
      <c r="E13" s="14"/>
      <c r="F13" s="4"/>
    </row>
    <row r="14" spans="1:6" ht="15.75">
      <c r="A14" s="4" t="s">
        <v>20</v>
      </c>
      <c r="B14" s="4" t="s">
        <v>16</v>
      </c>
      <c r="C14" s="4">
        <v>12</v>
      </c>
      <c r="D14" s="6">
        <v>11000</v>
      </c>
      <c r="E14" s="14">
        <f>C14*D14</f>
        <v>132000</v>
      </c>
      <c r="F14" s="4"/>
    </row>
    <row r="15" spans="1:6" ht="15.75">
      <c r="A15" s="4" t="s">
        <v>21</v>
      </c>
      <c r="B15" s="4" t="s">
        <v>18</v>
      </c>
      <c r="C15" s="11">
        <v>0.302</v>
      </c>
      <c r="D15" s="6"/>
      <c r="E15" s="14">
        <f>E14*C15</f>
        <v>39864</v>
      </c>
      <c r="F15" s="4"/>
    </row>
    <row r="16" spans="1:6" ht="15.75">
      <c r="A16" s="4" t="s">
        <v>17</v>
      </c>
      <c r="B16" s="4"/>
      <c r="C16" s="4"/>
      <c r="D16" s="6"/>
      <c r="E16" s="15">
        <f>SUM(E14:E15)</f>
        <v>171864</v>
      </c>
      <c r="F16" s="4"/>
    </row>
    <row r="17" spans="1:6" ht="15.75">
      <c r="A17" s="4"/>
      <c r="B17" s="4"/>
      <c r="C17" s="4"/>
      <c r="D17" s="6"/>
      <c r="E17" s="15"/>
      <c r="F17" s="4"/>
    </row>
    <row r="18" spans="1:6" ht="31.5">
      <c r="A18" s="4" t="s">
        <v>25</v>
      </c>
      <c r="B18" s="4" t="s">
        <v>18</v>
      </c>
      <c r="C18" s="10">
        <v>0.02</v>
      </c>
      <c r="D18" s="6"/>
      <c r="E18" s="15">
        <f>(E12+E16)*C18</f>
        <v>10282.886</v>
      </c>
      <c r="F18" s="4"/>
    </row>
    <row r="19" spans="1:6" ht="15.75">
      <c r="A19" s="4" t="s">
        <v>27</v>
      </c>
      <c r="B19" s="4" t="s">
        <v>18</v>
      </c>
      <c r="C19" s="10">
        <v>0</v>
      </c>
      <c r="D19" s="6"/>
      <c r="E19" s="15">
        <f>(E12+E16)*C19</f>
        <v>0</v>
      </c>
      <c r="F19" s="4"/>
    </row>
    <row r="20" spans="1:6" ht="15.75">
      <c r="A20" s="4" t="s">
        <v>5</v>
      </c>
      <c r="B20" s="4"/>
      <c r="C20" s="4"/>
      <c r="D20" s="6"/>
      <c r="E20" s="15">
        <f>E12+E16+E18+E19</f>
        <v>524427.186</v>
      </c>
      <c r="F20" s="4"/>
    </row>
    <row r="21" spans="1:6" ht="15.75">
      <c r="A21" s="4"/>
      <c r="B21" s="4"/>
      <c r="C21" s="4"/>
      <c r="D21" s="6"/>
      <c r="E21" s="15"/>
      <c r="F21" s="4"/>
    </row>
    <row r="22" spans="1:6" ht="15.75">
      <c r="A22" s="4" t="s">
        <v>24</v>
      </c>
      <c r="B22" s="4" t="s">
        <v>18</v>
      </c>
      <c r="C22" s="10">
        <v>0.25</v>
      </c>
      <c r="D22" s="6"/>
      <c r="E22" s="15">
        <f>E20*C22/(1-C22)</f>
        <v>174809.062</v>
      </c>
      <c r="F22" s="4"/>
    </row>
    <row r="23" spans="1:6" ht="15.75">
      <c r="A23" s="4"/>
      <c r="B23" s="4"/>
      <c r="C23" s="4"/>
      <c r="D23" s="6"/>
      <c r="E23" s="15"/>
      <c r="F23" s="4"/>
    </row>
    <row r="24" spans="1:6" ht="15.75">
      <c r="A24" s="4" t="s">
        <v>6</v>
      </c>
      <c r="B24" s="4"/>
      <c r="C24" s="4"/>
      <c r="D24" s="6"/>
      <c r="E24" s="15">
        <f>E20+E22</f>
        <v>699236.248</v>
      </c>
      <c r="F24" s="4"/>
    </row>
    <row r="25" spans="1:6" ht="15.75">
      <c r="A25" s="7" t="s">
        <v>7</v>
      </c>
      <c r="B25" s="7" t="s">
        <v>22</v>
      </c>
      <c r="C25" s="7">
        <v>10</v>
      </c>
      <c r="D25" s="13"/>
      <c r="E25" s="16"/>
      <c r="F25" s="8"/>
    </row>
    <row r="26" spans="1:6" ht="15.75">
      <c r="A26" s="12" t="s">
        <v>23</v>
      </c>
      <c r="B26" s="1"/>
      <c r="C26" s="1"/>
      <c r="D26" s="2"/>
      <c r="E26" s="17">
        <f>E24/C25</f>
        <v>69923.6248</v>
      </c>
      <c r="F26" s="1"/>
    </row>
    <row r="27" spans="1:6" ht="31.5">
      <c r="A27" s="12" t="s">
        <v>26</v>
      </c>
      <c r="B27" s="1"/>
      <c r="C27" s="1"/>
      <c r="D27" s="2"/>
      <c r="E27" s="17">
        <f>ROUNDUP(E26,-3)</f>
        <v>70000</v>
      </c>
      <c r="F27" s="1"/>
    </row>
    <row r="30" spans="1:6" ht="18.75">
      <c r="A30" s="30" t="s">
        <v>15</v>
      </c>
      <c r="B30" s="30"/>
      <c r="C30" s="30"/>
      <c r="D30" s="30"/>
      <c r="E30" s="30"/>
      <c r="F30" s="30"/>
    </row>
    <row r="31" ht="15.75">
      <c r="A31" s="18" t="s">
        <v>29</v>
      </c>
    </row>
    <row r="33" spans="1:6" ht="31.5">
      <c r="A33" s="3" t="s">
        <v>0</v>
      </c>
      <c r="B33" s="3" t="s">
        <v>8</v>
      </c>
      <c r="C33" s="3" t="s">
        <v>9</v>
      </c>
      <c r="D33" s="3" t="s">
        <v>10</v>
      </c>
      <c r="E33" s="3" t="s">
        <v>1</v>
      </c>
      <c r="F33" s="3" t="s">
        <v>2</v>
      </c>
    </row>
    <row r="34" spans="1:6" ht="15.75">
      <c r="A34" s="4" t="s">
        <v>13</v>
      </c>
      <c r="B34" s="4"/>
      <c r="C34" s="4"/>
      <c r="D34" s="4"/>
      <c r="E34" s="5"/>
      <c r="F34" s="4"/>
    </row>
    <row r="35" spans="1:6" ht="15.75">
      <c r="A35" s="4" t="s">
        <v>12</v>
      </c>
      <c r="B35" s="4" t="s">
        <v>11</v>
      </c>
      <c r="C35" s="6">
        <v>340</v>
      </c>
      <c r="D35" s="6">
        <v>750</v>
      </c>
      <c r="E35" s="14">
        <f>C35*D35</f>
        <v>255000</v>
      </c>
      <c r="F35" s="4"/>
    </row>
    <row r="36" spans="1:6" ht="15.75">
      <c r="A36" s="4" t="s">
        <v>3</v>
      </c>
      <c r="B36" s="4" t="s">
        <v>11</v>
      </c>
      <c r="C36" s="6">
        <f>6*C52</f>
        <v>60</v>
      </c>
      <c r="D36" s="6">
        <v>500</v>
      </c>
      <c r="E36" s="14">
        <f>C36*D36</f>
        <v>30000</v>
      </c>
      <c r="F36" s="4"/>
    </row>
    <row r="37" spans="1:6" ht="15.75">
      <c r="A37" s="4" t="s">
        <v>4</v>
      </c>
      <c r="B37" s="4" t="s">
        <v>11</v>
      </c>
      <c r="C37" s="6">
        <f>0.5*10*5</f>
        <v>25</v>
      </c>
      <c r="D37" s="6">
        <v>500</v>
      </c>
      <c r="E37" s="14">
        <f>C37*D37</f>
        <v>12500</v>
      </c>
      <c r="F37" s="4"/>
    </row>
    <row r="38" spans="1:6" ht="15.75">
      <c r="A38" s="4" t="s">
        <v>19</v>
      </c>
      <c r="B38" s="4" t="s">
        <v>18</v>
      </c>
      <c r="C38" s="11">
        <v>0.271</v>
      </c>
      <c r="D38" s="6"/>
      <c r="E38" s="15">
        <f>(E35+E36+E37)*C38</f>
        <v>80622.5</v>
      </c>
      <c r="F38" s="4"/>
    </row>
    <row r="39" spans="1:6" ht="15.75">
      <c r="A39" s="4" t="s">
        <v>14</v>
      </c>
      <c r="B39" s="4"/>
      <c r="C39" s="6"/>
      <c r="D39" s="6"/>
      <c r="E39" s="15">
        <f>SUM(E35:E38)</f>
        <v>378122.5</v>
      </c>
      <c r="F39" s="4"/>
    </row>
    <row r="40" spans="1:6" ht="15.75">
      <c r="A40" s="4"/>
      <c r="B40" s="4"/>
      <c r="C40" s="4"/>
      <c r="D40" s="6"/>
      <c r="E40" s="14"/>
      <c r="F40" s="4"/>
    </row>
    <row r="41" spans="1:6" ht="15.75">
      <c r="A41" s="4" t="s">
        <v>20</v>
      </c>
      <c r="B41" s="4" t="s">
        <v>16</v>
      </c>
      <c r="C41" s="4">
        <v>12</v>
      </c>
      <c r="D41" s="6">
        <v>11000</v>
      </c>
      <c r="E41" s="14">
        <f>C41*D41</f>
        <v>132000</v>
      </c>
      <c r="F41" s="4"/>
    </row>
    <row r="42" spans="1:6" ht="15.75">
      <c r="A42" s="4" t="s">
        <v>21</v>
      </c>
      <c r="B42" s="4" t="s">
        <v>18</v>
      </c>
      <c r="C42" s="11">
        <v>0.302</v>
      </c>
      <c r="D42" s="6"/>
      <c r="E42" s="14">
        <f>E41*C42</f>
        <v>39864</v>
      </c>
      <c r="F42" s="4"/>
    </row>
    <row r="43" spans="1:6" ht="15.75">
      <c r="A43" s="4" t="s">
        <v>17</v>
      </c>
      <c r="B43" s="4"/>
      <c r="C43" s="4"/>
      <c r="D43" s="6"/>
      <c r="E43" s="15">
        <f>SUM(E41:E42)</f>
        <v>171864</v>
      </c>
      <c r="F43" s="4"/>
    </row>
    <row r="44" spans="1:6" ht="15.75">
      <c r="A44" s="4"/>
      <c r="B44" s="4"/>
      <c r="C44" s="4"/>
      <c r="D44" s="6"/>
      <c r="E44" s="15"/>
      <c r="F44" s="4"/>
    </row>
    <row r="45" spans="1:6" ht="31.5">
      <c r="A45" s="4" t="s">
        <v>25</v>
      </c>
      <c r="B45" s="4" t="s">
        <v>18</v>
      </c>
      <c r="C45" s="10">
        <v>0.02</v>
      </c>
      <c r="D45" s="6"/>
      <c r="E45" s="15">
        <f>(E39+E43)*C45</f>
        <v>10999.73</v>
      </c>
      <c r="F45" s="4"/>
    </row>
    <row r="46" spans="1:6" ht="15.75">
      <c r="A46" s="4" t="s">
        <v>27</v>
      </c>
      <c r="B46" s="4" t="s">
        <v>18</v>
      </c>
      <c r="C46" s="10">
        <v>0</v>
      </c>
      <c r="D46" s="6"/>
      <c r="E46" s="15">
        <f>(E39+E43)*C46</f>
        <v>0</v>
      </c>
      <c r="F46" s="4"/>
    </row>
    <row r="47" spans="1:6" ht="15.75">
      <c r="A47" s="4" t="s">
        <v>5</v>
      </c>
      <c r="B47" s="4"/>
      <c r="C47" s="4"/>
      <c r="D47" s="6"/>
      <c r="E47" s="15">
        <f>E39+E43+E45+E46</f>
        <v>560986.23</v>
      </c>
      <c r="F47" s="4"/>
    </row>
    <row r="48" spans="1:6" ht="15.75">
      <c r="A48" s="4"/>
      <c r="B48" s="4"/>
      <c r="C48" s="4"/>
      <c r="D48" s="6"/>
      <c r="E48" s="15"/>
      <c r="F48" s="4"/>
    </row>
    <row r="49" spans="1:6" ht="15.75">
      <c r="A49" s="4" t="s">
        <v>24</v>
      </c>
      <c r="B49" s="4" t="s">
        <v>18</v>
      </c>
      <c r="C49" s="10">
        <v>0.25</v>
      </c>
      <c r="D49" s="6"/>
      <c r="E49" s="15">
        <f>E47*C49/(1-C49)</f>
        <v>186995.41</v>
      </c>
      <c r="F49" s="4"/>
    </row>
    <row r="50" spans="1:6" ht="15.75">
      <c r="A50" s="4"/>
      <c r="B50" s="4"/>
      <c r="C50" s="4"/>
      <c r="D50" s="6"/>
      <c r="E50" s="15"/>
      <c r="F50" s="4"/>
    </row>
    <row r="51" spans="1:6" ht="15.75">
      <c r="A51" s="4" t="s">
        <v>6</v>
      </c>
      <c r="B51" s="4"/>
      <c r="C51" s="4"/>
      <c r="D51" s="6"/>
      <c r="E51" s="15">
        <f>E47+E49</f>
        <v>747981.64</v>
      </c>
      <c r="F51" s="4"/>
    </row>
    <row r="52" spans="1:6" ht="15.75">
      <c r="A52" s="7" t="s">
        <v>7</v>
      </c>
      <c r="B52" s="7" t="s">
        <v>22</v>
      </c>
      <c r="C52" s="7">
        <v>10</v>
      </c>
      <c r="D52" s="13"/>
      <c r="E52" s="16"/>
      <c r="F52" s="8"/>
    </row>
    <row r="53" spans="1:6" ht="15.75">
      <c r="A53" s="12" t="s">
        <v>23</v>
      </c>
      <c r="B53" s="1"/>
      <c r="C53" s="1"/>
      <c r="D53" s="2"/>
      <c r="E53" s="17">
        <f>E51/C52</f>
        <v>74798.164</v>
      </c>
      <c r="F53" s="1"/>
    </row>
    <row r="54" spans="1:6" ht="31.5">
      <c r="A54" s="12" t="s">
        <v>26</v>
      </c>
      <c r="B54" s="1"/>
      <c r="C54" s="1"/>
      <c r="D54" s="2"/>
      <c r="E54" s="17">
        <f>ROUNDUP(E53,-3)</f>
        <v>75000</v>
      </c>
      <c r="F54" s="1"/>
    </row>
    <row r="57" spans="1:6" ht="15.75" customHeight="1">
      <c r="A57" s="29" t="s">
        <v>15</v>
      </c>
      <c r="B57" s="29"/>
      <c r="C57" s="29"/>
      <c r="D57" s="29"/>
      <c r="E57" s="29"/>
      <c r="F57" s="29"/>
    </row>
    <row r="58" ht="15.75" customHeight="1">
      <c r="A58" s="18" t="s">
        <v>30</v>
      </c>
    </row>
    <row r="60" spans="1:6" ht="15.75" customHeight="1">
      <c r="A60" s="3" t="s">
        <v>0</v>
      </c>
      <c r="B60" s="3" t="s">
        <v>8</v>
      </c>
      <c r="C60" s="3" t="s">
        <v>9</v>
      </c>
      <c r="D60" s="3" t="s">
        <v>10</v>
      </c>
      <c r="E60" s="3" t="s">
        <v>1</v>
      </c>
      <c r="F60" s="3" t="s">
        <v>2</v>
      </c>
    </row>
    <row r="61" spans="1:6" ht="15.75" customHeight="1">
      <c r="A61" s="4" t="s">
        <v>13</v>
      </c>
      <c r="B61" s="4"/>
      <c r="C61" s="4"/>
      <c r="D61" s="4"/>
      <c r="E61" s="5"/>
      <c r="F61" s="4"/>
    </row>
    <row r="62" spans="1:6" ht="15.75">
      <c r="A62" s="4" t="s">
        <v>12</v>
      </c>
      <c r="B62" s="4" t="s">
        <v>11</v>
      </c>
      <c r="C62" s="6">
        <v>360</v>
      </c>
      <c r="D62" s="6">
        <v>700</v>
      </c>
      <c r="E62" s="14">
        <f>C62*D62</f>
        <v>252000</v>
      </c>
      <c r="F62" s="4"/>
    </row>
    <row r="63" spans="1:6" ht="15.75">
      <c r="A63" s="4" t="s">
        <v>3</v>
      </c>
      <c r="B63" s="4" t="s">
        <v>11</v>
      </c>
      <c r="C63" s="6">
        <f>6*C79</f>
        <v>60</v>
      </c>
      <c r="D63" s="6">
        <v>500</v>
      </c>
      <c r="E63" s="14">
        <f>C63*D63</f>
        <v>30000</v>
      </c>
      <c r="F63" s="4"/>
    </row>
    <row r="64" spans="1:6" ht="15.75">
      <c r="A64" s="4" t="s">
        <v>4</v>
      </c>
      <c r="B64" s="4" t="s">
        <v>11</v>
      </c>
      <c r="C64" s="6">
        <f>0.5*10*5</f>
        <v>25</v>
      </c>
      <c r="D64" s="6">
        <v>500</v>
      </c>
      <c r="E64" s="14">
        <f>C64*D64</f>
        <v>12500</v>
      </c>
      <c r="F64" s="4"/>
    </row>
    <row r="65" spans="1:6" ht="15.75">
      <c r="A65" s="4" t="s">
        <v>19</v>
      </c>
      <c r="B65" s="4" t="s">
        <v>18</v>
      </c>
      <c r="C65" s="11">
        <v>0.271</v>
      </c>
      <c r="D65" s="6"/>
      <c r="E65" s="15">
        <f>(E62+E63+E64)*C65</f>
        <v>79809.5</v>
      </c>
      <c r="F65" s="4"/>
    </row>
    <row r="66" spans="1:6" ht="15.75">
      <c r="A66" s="4" t="s">
        <v>14</v>
      </c>
      <c r="B66" s="4"/>
      <c r="C66" s="6"/>
      <c r="D66" s="6"/>
      <c r="E66" s="15">
        <f>SUM(E62:E65)</f>
        <v>374309.5</v>
      </c>
      <c r="F66" s="4"/>
    </row>
    <row r="67" spans="1:6" ht="15.75">
      <c r="A67" s="4"/>
      <c r="B67" s="4"/>
      <c r="C67" s="4"/>
      <c r="D67" s="6"/>
      <c r="E67" s="14"/>
      <c r="F67" s="4"/>
    </row>
    <row r="68" spans="1:6" ht="15.75">
      <c r="A68" s="4" t="s">
        <v>20</v>
      </c>
      <c r="B68" s="4" t="s">
        <v>16</v>
      </c>
      <c r="C68" s="4">
        <v>12</v>
      </c>
      <c r="D68" s="6">
        <v>11500</v>
      </c>
      <c r="E68" s="14">
        <f>C68*D68</f>
        <v>138000</v>
      </c>
      <c r="F68" s="4"/>
    </row>
    <row r="69" spans="1:6" ht="15.75">
      <c r="A69" s="4" t="s">
        <v>21</v>
      </c>
      <c r="B69" s="4" t="s">
        <v>18</v>
      </c>
      <c r="C69" s="11">
        <v>0.302</v>
      </c>
      <c r="D69" s="6"/>
      <c r="E69" s="14">
        <f>E68*C69</f>
        <v>41676</v>
      </c>
      <c r="F69" s="4"/>
    </row>
    <row r="70" spans="1:6" ht="15.75">
      <c r="A70" s="4" t="s">
        <v>17</v>
      </c>
      <c r="B70" s="4"/>
      <c r="C70" s="4"/>
      <c r="D70" s="6"/>
      <c r="E70" s="15">
        <f>SUM(E68:E69)</f>
        <v>179676</v>
      </c>
      <c r="F70" s="4"/>
    </row>
    <row r="71" spans="1:6" ht="15.75">
      <c r="A71" s="4"/>
      <c r="B71" s="4"/>
      <c r="C71" s="4"/>
      <c r="D71" s="6"/>
      <c r="E71" s="15"/>
      <c r="F71" s="4"/>
    </row>
    <row r="72" spans="1:6" ht="31.5">
      <c r="A72" s="4" t="s">
        <v>25</v>
      </c>
      <c r="B72" s="4" t="s">
        <v>18</v>
      </c>
      <c r="C72" s="10">
        <v>0.01</v>
      </c>
      <c r="D72" s="6"/>
      <c r="E72" s="15">
        <f>(E66+E70)*C72</f>
        <v>5539.8550000000005</v>
      </c>
      <c r="F72" s="4"/>
    </row>
    <row r="73" spans="1:6" ht="15.75">
      <c r="A73" s="4" t="s">
        <v>27</v>
      </c>
      <c r="B73" s="4" t="s">
        <v>18</v>
      </c>
      <c r="C73" s="10">
        <v>0</v>
      </c>
      <c r="D73" s="6"/>
      <c r="E73" s="15">
        <f>(E66+E70)*C73</f>
        <v>0</v>
      </c>
      <c r="F73" s="4"/>
    </row>
    <row r="74" spans="1:6" ht="15.75">
      <c r="A74" s="4" t="s">
        <v>5</v>
      </c>
      <c r="B74" s="4"/>
      <c r="C74" s="4"/>
      <c r="D74" s="6"/>
      <c r="E74" s="15">
        <f>E66+E70+E72+E73</f>
        <v>559525.355</v>
      </c>
      <c r="F74" s="4"/>
    </row>
    <row r="75" spans="1:6" ht="15.75">
      <c r="A75" s="4"/>
      <c r="B75" s="4"/>
      <c r="C75" s="4"/>
      <c r="D75" s="6"/>
      <c r="E75" s="15"/>
      <c r="F75" s="4"/>
    </row>
    <row r="76" spans="1:6" ht="15.75">
      <c r="A76" s="4" t="s">
        <v>24</v>
      </c>
      <c r="B76" s="4" t="s">
        <v>18</v>
      </c>
      <c r="C76" s="10">
        <v>0.25</v>
      </c>
      <c r="D76" s="6"/>
      <c r="E76" s="15">
        <f>E74*C76/(1-C76)</f>
        <v>186508.45166666666</v>
      </c>
      <c r="F76" s="4"/>
    </row>
    <row r="77" spans="1:6" ht="15.75">
      <c r="A77" s="4"/>
      <c r="B77" s="4"/>
      <c r="C77" s="4"/>
      <c r="D77" s="6"/>
      <c r="E77" s="15"/>
      <c r="F77" s="4"/>
    </row>
    <row r="78" spans="1:6" ht="15.75">
      <c r="A78" s="4" t="s">
        <v>6</v>
      </c>
      <c r="B78" s="4"/>
      <c r="C78" s="4"/>
      <c r="D78" s="6"/>
      <c r="E78" s="15">
        <f>E74+E76</f>
        <v>746033.8066666666</v>
      </c>
      <c r="F78" s="4"/>
    </row>
    <row r="79" spans="1:6" ht="15.75">
      <c r="A79" s="7" t="s">
        <v>7</v>
      </c>
      <c r="B79" s="7" t="s">
        <v>22</v>
      </c>
      <c r="C79" s="7">
        <v>10</v>
      </c>
      <c r="D79" s="13"/>
      <c r="E79" s="16"/>
      <c r="F79" s="8"/>
    </row>
    <row r="80" spans="1:6" ht="15.75">
      <c r="A80" s="12" t="s">
        <v>23</v>
      </c>
      <c r="B80" s="1"/>
      <c r="C80" s="1"/>
      <c r="D80" s="2"/>
      <c r="E80" s="17">
        <f>E78/C79</f>
        <v>74603.38066666666</v>
      </c>
      <c r="F80" s="1"/>
    </row>
    <row r="81" spans="1:6" ht="31.5">
      <c r="A81" s="12" t="s">
        <v>26</v>
      </c>
      <c r="B81" s="1"/>
      <c r="C81" s="1"/>
      <c r="D81" s="2"/>
      <c r="E81" s="17">
        <f>ROUNDUP(E80,-3)</f>
        <v>75000</v>
      </c>
      <c r="F81" s="1"/>
    </row>
    <row r="84" spans="1:6" ht="18.75">
      <c r="A84" s="29" t="s">
        <v>15</v>
      </c>
      <c r="B84" s="29"/>
      <c r="C84" s="29"/>
      <c r="D84" s="29"/>
      <c r="E84" s="29"/>
      <c r="F84" s="29"/>
    </row>
    <row r="85" ht="15.75">
      <c r="A85" s="18" t="s">
        <v>31</v>
      </c>
    </row>
    <row r="87" spans="1:6" ht="31.5">
      <c r="A87" s="3" t="s">
        <v>0</v>
      </c>
      <c r="B87" s="3" t="s">
        <v>8</v>
      </c>
      <c r="C87" s="3" t="s">
        <v>9</v>
      </c>
      <c r="D87" s="3" t="s">
        <v>10</v>
      </c>
      <c r="E87" s="3" t="s">
        <v>1</v>
      </c>
      <c r="F87" s="3" t="s">
        <v>2</v>
      </c>
    </row>
    <row r="88" spans="1:6" ht="15.75">
      <c r="A88" s="20" t="s">
        <v>32</v>
      </c>
      <c r="B88" s="21"/>
      <c r="C88" s="21"/>
      <c r="D88" s="21"/>
      <c r="E88" s="21"/>
      <c r="F88" s="21"/>
    </row>
    <row r="89" spans="1:6" ht="15.75">
      <c r="A89" s="4" t="s">
        <v>13</v>
      </c>
      <c r="B89" s="4"/>
      <c r="C89" s="4"/>
      <c r="D89" s="4"/>
      <c r="E89" s="5"/>
      <c r="F89" s="4"/>
    </row>
    <row r="90" spans="1:6" ht="15.75">
      <c r="A90" s="4" t="s">
        <v>12</v>
      </c>
      <c r="B90" s="4" t="s">
        <v>11</v>
      </c>
      <c r="C90" s="6">
        <v>476</v>
      </c>
      <c r="D90" s="6">
        <v>800</v>
      </c>
      <c r="E90" s="14">
        <f>C90*D90</f>
        <v>380800</v>
      </c>
      <c r="F90" s="4"/>
    </row>
    <row r="91" spans="1:6" ht="31.5">
      <c r="A91" s="4" t="s">
        <v>33</v>
      </c>
      <c r="B91" s="4" t="s">
        <v>11</v>
      </c>
      <c r="C91" s="6">
        <f>8*20/60*C111</f>
        <v>53.33333333333333</v>
      </c>
      <c r="D91" s="6">
        <v>800</v>
      </c>
      <c r="E91" s="14">
        <f>C91*D91</f>
        <v>42666.666666666664</v>
      </c>
      <c r="F91" s="4" t="s">
        <v>34</v>
      </c>
    </row>
    <row r="92" spans="1:6" ht="15.75">
      <c r="A92" s="4" t="s">
        <v>35</v>
      </c>
      <c r="B92" s="4" t="s">
        <v>11</v>
      </c>
      <c r="C92" s="6">
        <f>2*2*C111</f>
        <v>80</v>
      </c>
      <c r="D92" s="6">
        <v>800</v>
      </c>
      <c r="E92" s="14">
        <f>C92*D92</f>
        <v>64000</v>
      </c>
      <c r="F92" s="4" t="s">
        <v>36</v>
      </c>
    </row>
    <row r="93" spans="1:6" ht="15.75">
      <c r="A93" s="4" t="s">
        <v>3</v>
      </c>
      <c r="B93" s="4" t="s">
        <v>11</v>
      </c>
      <c r="C93" s="6">
        <f>6*C111</f>
        <v>120</v>
      </c>
      <c r="D93" s="6">
        <v>800</v>
      </c>
      <c r="E93" s="14">
        <f>C93*D93</f>
        <v>96000</v>
      </c>
      <c r="F93" s="4" t="s">
        <v>37</v>
      </c>
    </row>
    <row r="94" spans="1:6" ht="15.75">
      <c r="A94" s="4" t="s">
        <v>4</v>
      </c>
      <c r="B94" s="4" t="s">
        <v>11</v>
      </c>
      <c r="C94" s="6">
        <f>0.5*C111*5</f>
        <v>50</v>
      </c>
      <c r="D94" s="6">
        <v>800</v>
      </c>
      <c r="E94" s="14">
        <f>C94*D94</f>
        <v>40000</v>
      </c>
      <c r="F94" s="4" t="s">
        <v>38</v>
      </c>
    </row>
    <row r="95" spans="1:6" ht="15.75">
      <c r="A95" s="4" t="s">
        <v>19</v>
      </c>
      <c r="B95" s="4" t="s">
        <v>18</v>
      </c>
      <c r="C95" s="11">
        <v>0.271</v>
      </c>
      <c r="D95" s="6"/>
      <c r="E95" s="15">
        <f>SUM(E90:E94)*C95</f>
        <v>168959.4666666667</v>
      </c>
      <c r="F95" s="4"/>
    </row>
    <row r="96" spans="1:6" ht="15.75">
      <c r="A96" s="4" t="s">
        <v>14</v>
      </c>
      <c r="B96" s="4"/>
      <c r="C96" s="6"/>
      <c r="D96" s="6"/>
      <c r="E96" s="15">
        <f>SUM(E90:E95)</f>
        <v>792426.1333333334</v>
      </c>
      <c r="F96" s="4"/>
    </row>
    <row r="97" spans="1:6" ht="15.75">
      <c r="A97" s="4"/>
      <c r="B97" s="4"/>
      <c r="C97" s="4"/>
      <c r="D97" s="6"/>
      <c r="E97" s="14"/>
      <c r="F97" s="4"/>
    </row>
    <row r="98" spans="1:6" ht="15.75">
      <c r="A98" s="4" t="s">
        <v>20</v>
      </c>
      <c r="B98" s="4" t="s">
        <v>16</v>
      </c>
      <c r="C98" s="4">
        <v>10</v>
      </c>
      <c r="D98" s="6">
        <v>25000</v>
      </c>
      <c r="E98" s="14">
        <f>C98*D98</f>
        <v>250000</v>
      </c>
      <c r="F98" s="4"/>
    </row>
    <row r="99" spans="1:6" ht="15.75">
      <c r="A99" s="4" t="s">
        <v>21</v>
      </c>
      <c r="B99" s="4" t="s">
        <v>18</v>
      </c>
      <c r="C99" s="11">
        <v>0.302</v>
      </c>
      <c r="D99" s="6"/>
      <c r="E99" s="14">
        <f>E98*C99</f>
        <v>75500</v>
      </c>
      <c r="F99" s="4"/>
    </row>
    <row r="100" spans="1:6" ht="15.75">
      <c r="A100" s="4" t="s">
        <v>17</v>
      </c>
      <c r="B100" s="4"/>
      <c r="C100" s="4"/>
      <c r="D100" s="6"/>
      <c r="E100" s="15">
        <f>SUM(E98:E99)</f>
        <v>325500</v>
      </c>
      <c r="F100" s="4"/>
    </row>
    <row r="101" spans="1:6" ht="15.75">
      <c r="A101" s="4"/>
      <c r="B101" s="4"/>
      <c r="C101" s="4"/>
      <c r="D101" s="6"/>
      <c r="E101" s="15"/>
      <c r="F101" s="22"/>
    </row>
    <row r="102" spans="1:6" ht="31.5">
      <c r="A102" s="4" t="s">
        <v>25</v>
      </c>
      <c r="B102" s="4" t="s">
        <v>18</v>
      </c>
      <c r="C102" s="10">
        <v>0.01</v>
      </c>
      <c r="D102" s="6"/>
      <c r="E102" s="15">
        <f>(E96+E100)*C102</f>
        <v>11179.261333333334</v>
      </c>
      <c r="F102" s="4"/>
    </row>
    <row r="103" spans="2:6" ht="15.75">
      <c r="B103" s="4"/>
      <c r="C103" s="10"/>
      <c r="D103" s="6"/>
      <c r="E103" s="15"/>
      <c r="F103" s="4"/>
    </row>
    <row r="104" spans="1:6" ht="15.75">
      <c r="A104" s="4" t="s">
        <v>27</v>
      </c>
      <c r="B104" s="4" t="s">
        <v>18</v>
      </c>
      <c r="C104" s="10">
        <v>0.05</v>
      </c>
      <c r="D104" s="6"/>
      <c r="E104" s="15">
        <f>(E96+E100)*C104</f>
        <v>55896.30666666667</v>
      </c>
      <c r="F104" s="4"/>
    </row>
    <row r="105" spans="1:6" ht="31.5">
      <c r="A105" s="4" t="s">
        <v>39</v>
      </c>
      <c r="B105" s="4"/>
      <c r="C105" s="4"/>
      <c r="D105" s="6"/>
      <c r="E105" s="15">
        <f>E96+E100+E102+E104</f>
        <v>1185001.7013333333</v>
      </c>
      <c r="F105" s="4"/>
    </row>
    <row r="106" spans="1:6" ht="15.75">
      <c r="A106" s="4" t="s">
        <v>40</v>
      </c>
      <c r="B106" s="4" t="s">
        <v>18</v>
      </c>
      <c r="C106" s="23">
        <v>0.15</v>
      </c>
      <c r="D106" s="6"/>
      <c r="E106" s="14">
        <f>E105*C106</f>
        <v>177750.25519999999</v>
      </c>
      <c r="F106" s="4"/>
    </row>
    <row r="107" spans="1:6" ht="31.5">
      <c r="A107" s="4" t="s">
        <v>41</v>
      </c>
      <c r="B107" s="4"/>
      <c r="C107" s="4"/>
      <c r="D107" s="6"/>
      <c r="E107" s="15">
        <f>E105+E106</f>
        <v>1362751.9565333333</v>
      </c>
      <c r="F107" s="4"/>
    </row>
    <row r="108" spans="1:6" ht="15.75">
      <c r="A108" s="4" t="s">
        <v>24</v>
      </c>
      <c r="B108" s="4" t="s">
        <v>18</v>
      </c>
      <c r="C108" s="10">
        <v>0.25</v>
      </c>
      <c r="D108" s="6"/>
      <c r="E108" s="15">
        <f>E107*C108</f>
        <v>340687.9891333333</v>
      </c>
      <c r="F108" s="4"/>
    </row>
    <row r="109" spans="1:6" ht="15.75">
      <c r="A109" s="4"/>
      <c r="B109" s="4"/>
      <c r="C109" s="4"/>
      <c r="D109" s="6"/>
      <c r="E109" s="15"/>
      <c r="F109" s="4"/>
    </row>
    <row r="110" spans="1:6" ht="15.75">
      <c r="A110" s="4" t="s">
        <v>6</v>
      </c>
      <c r="B110" s="4"/>
      <c r="C110" s="4"/>
      <c r="D110" s="6"/>
      <c r="E110" s="15">
        <f>E107+E108</f>
        <v>1703439.9456666666</v>
      </c>
      <c r="F110" s="4"/>
    </row>
    <row r="111" spans="1:6" ht="15.75">
      <c r="A111" s="7" t="s">
        <v>7</v>
      </c>
      <c r="B111" s="7" t="s">
        <v>22</v>
      </c>
      <c r="C111" s="7">
        <v>20</v>
      </c>
      <c r="D111" s="13"/>
      <c r="E111" s="16"/>
      <c r="F111" s="8"/>
    </row>
    <row r="112" spans="1:6" ht="15.75">
      <c r="A112" s="12" t="s">
        <v>23</v>
      </c>
      <c r="B112" s="1"/>
      <c r="C112" s="1"/>
      <c r="D112" s="2"/>
      <c r="E112" s="17">
        <f>E110/C111</f>
        <v>85171.99728333333</v>
      </c>
      <c r="F112" s="1"/>
    </row>
    <row r="113" spans="1:6" ht="31.5">
      <c r="A113" s="12" t="s">
        <v>26</v>
      </c>
      <c r="B113" s="1"/>
      <c r="C113" s="1"/>
      <c r="D113" s="2"/>
      <c r="E113" s="17">
        <f>ROUND(E112,-3)</f>
        <v>85000</v>
      </c>
      <c r="F113" s="1"/>
    </row>
    <row r="117" spans="1:6" ht="18.75">
      <c r="A117" s="29" t="s">
        <v>15</v>
      </c>
      <c r="B117" s="29"/>
      <c r="C117" s="29"/>
      <c r="D117" s="29"/>
      <c r="E117" s="29"/>
      <c r="F117" s="29"/>
    </row>
    <row r="120" spans="1:6" ht="31.5">
      <c r="A120" s="3" t="s">
        <v>0</v>
      </c>
      <c r="B120" s="3" t="s">
        <v>8</v>
      </c>
      <c r="C120" s="3" t="s">
        <v>9</v>
      </c>
      <c r="D120" s="3" t="s">
        <v>10</v>
      </c>
      <c r="E120" s="3" t="s">
        <v>1</v>
      </c>
      <c r="F120" s="3" t="s">
        <v>2</v>
      </c>
    </row>
    <row r="121" spans="1:6" ht="15.75">
      <c r="A121" s="20" t="s">
        <v>42</v>
      </c>
      <c r="B121" s="21"/>
      <c r="C121" s="21"/>
      <c r="D121" s="21"/>
      <c r="E121" s="21"/>
      <c r="F121" s="21"/>
    </row>
    <row r="122" spans="1:6" ht="15.75">
      <c r="A122" s="4" t="s">
        <v>13</v>
      </c>
      <c r="B122" s="4"/>
      <c r="C122" s="4"/>
      <c r="D122" s="4"/>
      <c r="E122" s="5"/>
      <c r="F122" s="4"/>
    </row>
    <row r="123" spans="1:6" ht="15.75">
      <c r="A123" s="4" t="s">
        <v>12</v>
      </c>
      <c r="B123" s="4" t="s">
        <v>11</v>
      </c>
      <c r="C123" s="6">
        <v>228</v>
      </c>
      <c r="D123" s="6">
        <v>600</v>
      </c>
      <c r="E123" s="14">
        <f>C123*D123</f>
        <v>136800</v>
      </c>
      <c r="F123" s="4"/>
    </row>
    <row r="124" spans="1:6" ht="15.75">
      <c r="A124" s="4" t="s">
        <v>3</v>
      </c>
      <c r="B124" s="4" t="s">
        <v>11</v>
      </c>
      <c r="C124" s="6">
        <f>6*C140</f>
        <v>60</v>
      </c>
      <c r="D124" s="6">
        <v>500</v>
      </c>
      <c r="E124" s="14">
        <f>C124*D124</f>
        <v>30000</v>
      </c>
      <c r="F124" s="4"/>
    </row>
    <row r="125" spans="1:6" ht="15.75">
      <c r="A125" s="4" t="s">
        <v>4</v>
      </c>
      <c r="B125" s="4" t="s">
        <v>11</v>
      </c>
      <c r="C125" s="6">
        <f>0.5*10*5</f>
        <v>25</v>
      </c>
      <c r="D125" s="6">
        <v>500</v>
      </c>
      <c r="E125" s="14">
        <f>C125*D125</f>
        <v>12500</v>
      </c>
      <c r="F125" s="4"/>
    </row>
    <row r="126" spans="1:6" ht="15.75">
      <c r="A126" s="4" t="s">
        <v>19</v>
      </c>
      <c r="B126" s="4" t="s">
        <v>18</v>
      </c>
      <c r="C126" s="11">
        <v>0.271</v>
      </c>
      <c r="D126" s="6"/>
      <c r="E126" s="15">
        <f>(E123+E124+E125)*C126</f>
        <v>48590.3</v>
      </c>
      <c r="F126" s="4"/>
    </row>
    <row r="127" spans="1:6" ht="15.75">
      <c r="A127" s="4" t="s">
        <v>14</v>
      </c>
      <c r="B127" s="4"/>
      <c r="C127" s="6"/>
      <c r="D127" s="6"/>
      <c r="E127" s="15">
        <f>SUM(E123:E126)</f>
        <v>227890.3</v>
      </c>
      <c r="F127" s="4"/>
    </row>
    <row r="128" spans="1:6" ht="15.75">
      <c r="A128" s="4"/>
      <c r="B128" s="4"/>
      <c r="C128" s="4"/>
      <c r="D128" s="6"/>
      <c r="E128" s="14"/>
      <c r="F128" s="4"/>
    </row>
    <row r="129" spans="1:6" ht="15.75">
      <c r="A129" s="4" t="s">
        <v>20</v>
      </c>
      <c r="B129" s="4" t="s">
        <v>16</v>
      </c>
      <c r="C129" s="4">
        <v>12</v>
      </c>
      <c r="D129" s="6">
        <v>13500</v>
      </c>
      <c r="E129" s="14">
        <f>C129*D129</f>
        <v>162000</v>
      </c>
      <c r="F129" s="4"/>
    </row>
    <row r="130" spans="1:6" ht="15.75">
      <c r="A130" s="4" t="s">
        <v>21</v>
      </c>
      <c r="B130" s="4" t="s">
        <v>18</v>
      </c>
      <c r="C130" s="11">
        <v>0.302</v>
      </c>
      <c r="D130" s="6"/>
      <c r="E130" s="14">
        <f>E129*C130</f>
        <v>48924</v>
      </c>
      <c r="F130" s="4"/>
    </row>
    <row r="131" spans="1:6" ht="15.75">
      <c r="A131" s="4" t="s">
        <v>17</v>
      </c>
      <c r="B131" s="4"/>
      <c r="C131" s="4"/>
      <c r="D131" s="6"/>
      <c r="E131" s="15">
        <f>SUM(E129:E130)</f>
        <v>210924</v>
      </c>
      <c r="F131" s="4"/>
    </row>
    <row r="132" spans="1:6" ht="15.75">
      <c r="A132" s="4"/>
      <c r="B132" s="4"/>
      <c r="C132" s="4"/>
      <c r="D132" s="6"/>
      <c r="E132" s="15"/>
      <c r="F132" s="4"/>
    </row>
    <row r="133" spans="1:6" ht="31.5">
      <c r="A133" s="4" t="s">
        <v>25</v>
      </c>
      <c r="B133" s="4" t="s">
        <v>18</v>
      </c>
      <c r="C133" s="10">
        <v>0.01</v>
      </c>
      <c r="D133" s="6"/>
      <c r="E133" s="15">
        <f>(E127+E131)*C133</f>
        <v>4388.143</v>
      </c>
      <c r="F133" s="4"/>
    </row>
    <row r="134" spans="1:6" ht="15.75">
      <c r="A134" s="4" t="s">
        <v>27</v>
      </c>
      <c r="B134" s="4" t="s">
        <v>18</v>
      </c>
      <c r="C134" s="10">
        <v>0</v>
      </c>
      <c r="D134" s="6"/>
      <c r="E134" s="15">
        <f>(E127+E131)*C134</f>
        <v>0</v>
      </c>
      <c r="F134" s="4"/>
    </row>
    <row r="135" spans="1:6" ht="15.75">
      <c r="A135" s="4" t="s">
        <v>5</v>
      </c>
      <c r="B135" s="4"/>
      <c r="C135" s="4"/>
      <c r="D135" s="6"/>
      <c r="E135" s="15">
        <f>E127+E131+E133+E134</f>
        <v>443202.44299999997</v>
      </c>
      <c r="F135" s="4"/>
    </row>
    <row r="136" spans="1:6" ht="15.75">
      <c r="A136" s="4"/>
      <c r="B136" s="4"/>
      <c r="C136" s="4"/>
      <c r="D136" s="6"/>
      <c r="E136" s="15"/>
      <c r="F136" s="4"/>
    </row>
    <row r="137" spans="1:6" ht="15.75">
      <c r="A137" s="4" t="s">
        <v>24</v>
      </c>
      <c r="B137" s="4" t="s">
        <v>18</v>
      </c>
      <c r="C137" s="10">
        <v>0.25</v>
      </c>
      <c r="D137" s="6"/>
      <c r="E137" s="15">
        <f>E135*C137/(1-C137)</f>
        <v>147734.14766666666</v>
      </c>
      <c r="F137" s="4"/>
    </row>
    <row r="138" spans="1:6" ht="15.75">
      <c r="A138" s="4"/>
      <c r="B138" s="4"/>
      <c r="C138" s="4"/>
      <c r="D138" s="6"/>
      <c r="E138" s="15"/>
      <c r="F138" s="4"/>
    </row>
    <row r="139" spans="1:6" ht="15.75">
      <c r="A139" s="4" t="s">
        <v>6</v>
      </c>
      <c r="B139" s="4"/>
      <c r="C139" s="4"/>
      <c r="D139" s="6"/>
      <c r="E139" s="15">
        <f>E135+E137</f>
        <v>590936.5906666666</v>
      </c>
      <c r="F139" s="4"/>
    </row>
    <row r="140" spans="1:6" ht="15.75">
      <c r="A140" s="7" t="s">
        <v>7</v>
      </c>
      <c r="B140" s="7" t="s">
        <v>22</v>
      </c>
      <c r="C140" s="7">
        <v>10</v>
      </c>
      <c r="D140" s="13"/>
      <c r="E140" s="16"/>
      <c r="F140" s="8"/>
    </row>
    <row r="141" spans="1:6" ht="15.75">
      <c r="A141" s="12" t="s">
        <v>23</v>
      </c>
      <c r="B141" s="1"/>
      <c r="C141" s="1"/>
      <c r="D141" s="2"/>
      <c r="E141" s="17">
        <f>E139/C140</f>
        <v>59093.65906666666</v>
      </c>
      <c r="F141" s="1"/>
    </row>
    <row r="142" spans="1:6" ht="31.5">
      <c r="A142" s="24" t="s">
        <v>26</v>
      </c>
      <c r="B142" s="25"/>
      <c r="C142" s="25"/>
      <c r="D142" s="26"/>
      <c r="E142" s="27">
        <f>ROUNDUP(E141,-3)</f>
        <v>60000</v>
      </c>
      <c r="F142" s="25"/>
    </row>
    <row r="143" spans="1:6" ht="15.75">
      <c r="A143" s="20" t="s">
        <v>43</v>
      </c>
      <c r="B143" s="21"/>
      <c r="C143" s="21"/>
      <c r="D143" s="21"/>
      <c r="E143" s="21"/>
      <c r="F143" s="21"/>
    </row>
    <row r="144" spans="1:6" ht="15.75">
      <c r="A144" s="4" t="s">
        <v>13</v>
      </c>
      <c r="B144" s="4"/>
      <c r="C144" s="4"/>
      <c r="D144" s="4"/>
      <c r="E144" s="5"/>
      <c r="F144" s="4"/>
    </row>
    <row r="145" spans="1:6" ht="15.75">
      <c r="A145" s="4" t="s">
        <v>12</v>
      </c>
      <c r="B145" s="4" t="s">
        <v>11</v>
      </c>
      <c r="C145" s="6">
        <v>308</v>
      </c>
      <c r="D145" s="6">
        <v>600</v>
      </c>
      <c r="E145" s="14">
        <f>C145*D145</f>
        <v>184800</v>
      </c>
      <c r="F145" s="4"/>
    </row>
    <row r="146" spans="1:6" ht="15.75">
      <c r="A146" s="4" t="s">
        <v>3</v>
      </c>
      <c r="B146" s="4" t="s">
        <v>11</v>
      </c>
      <c r="C146" s="6">
        <f>6*C162</f>
        <v>60</v>
      </c>
      <c r="D146" s="6">
        <v>500</v>
      </c>
      <c r="E146" s="14">
        <f>C146*D146</f>
        <v>30000</v>
      </c>
      <c r="F146" s="4"/>
    </row>
    <row r="147" spans="1:6" ht="15.75">
      <c r="A147" s="4" t="s">
        <v>4</v>
      </c>
      <c r="B147" s="4" t="s">
        <v>11</v>
      </c>
      <c r="C147" s="6">
        <f>0.5*10*5</f>
        <v>25</v>
      </c>
      <c r="D147" s="6">
        <v>500</v>
      </c>
      <c r="E147" s="14">
        <f>C147*D147</f>
        <v>12500</v>
      </c>
      <c r="F147" s="4"/>
    </row>
    <row r="148" spans="1:6" ht="15.75">
      <c r="A148" s="4" t="s">
        <v>19</v>
      </c>
      <c r="B148" s="4" t="s">
        <v>18</v>
      </c>
      <c r="C148" s="11">
        <v>0.271</v>
      </c>
      <c r="D148" s="6"/>
      <c r="E148" s="15">
        <f>(E145+E146+E147)*C148</f>
        <v>61598.3</v>
      </c>
      <c r="F148" s="4"/>
    </row>
    <row r="149" spans="1:6" ht="15.75">
      <c r="A149" s="4" t="s">
        <v>14</v>
      </c>
      <c r="B149" s="4"/>
      <c r="C149" s="6"/>
      <c r="D149" s="6"/>
      <c r="E149" s="15">
        <f>SUM(E145:E148)</f>
        <v>288898.3</v>
      </c>
      <c r="F149" s="4"/>
    </row>
    <row r="150" spans="1:6" ht="15.75">
      <c r="A150" s="4"/>
      <c r="B150" s="4"/>
      <c r="C150" s="4"/>
      <c r="D150" s="6"/>
      <c r="E150" s="14"/>
      <c r="F150" s="4"/>
    </row>
    <row r="151" spans="1:6" ht="15.75">
      <c r="A151" s="4" t="s">
        <v>20</v>
      </c>
      <c r="B151" s="4" t="s">
        <v>16</v>
      </c>
      <c r="C151" s="4">
        <v>12</v>
      </c>
      <c r="D151" s="6">
        <v>13500</v>
      </c>
      <c r="E151" s="14">
        <f>C151*D151</f>
        <v>162000</v>
      </c>
      <c r="F151" s="4"/>
    </row>
    <row r="152" spans="1:6" ht="15.75">
      <c r="A152" s="4" t="s">
        <v>21</v>
      </c>
      <c r="B152" s="4" t="s">
        <v>18</v>
      </c>
      <c r="C152" s="11">
        <v>0.302</v>
      </c>
      <c r="D152" s="6"/>
      <c r="E152" s="14">
        <f>E151*C152</f>
        <v>48924</v>
      </c>
      <c r="F152" s="4"/>
    </row>
    <row r="153" spans="1:6" ht="15.75">
      <c r="A153" s="4" t="s">
        <v>17</v>
      </c>
      <c r="B153" s="4"/>
      <c r="C153" s="4"/>
      <c r="D153" s="6"/>
      <c r="E153" s="15">
        <f>SUM(E151:E152)</f>
        <v>210924</v>
      </c>
      <c r="F153" s="4"/>
    </row>
    <row r="154" spans="1:6" ht="15.75">
      <c r="A154" s="4"/>
      <c r="B154" s="4"/>
      <c r="C154" s="4"/>
      <c r="D154" s="6"/>
      <c r="E154" s="15"/>
      <c r="F154" s="4"/>
    </row>
    <row r="155" spans="1:6" ht="31.5">
      <c r="A155" s="4" t="s">
        <v>25</v>
      </c>
      <c r="B155" s="4" t="s">
        <v>18</v>
      </c>
      <c r="C155" s="10">
        <v>0.02</v>
      </c>
      <c r="D155" s="6"/>
      <c r="E155" s="15">
        <f>(E149+E153)*C155</f>
        <v>9996.446</v>
      </c>
      <c r="F155" s="4"/>
    </row>
    <row r="156" spans="1:6" ht="15.75">
      <c r="A156" s="4" t="s">
        <v>27</v>
      </c>
      <c r="B156" s="4" t="s">
        <v>18</v>
      </c>
      <c r="C156" s="10">
        <v>0</v>
      </c>
      <c r="D156" s="6"/>
      <c r="E156" s="15">
        <f>(E149+E153)*C156</f>
        <v>0</v>
      </c>
      <c r="F156" s="4"/>
    </row>
    <row r="157" spans="1:6" ht="15.75">
      <c r="A157" s="4" t="s">
        <v>5</v>
      </c>
      <c r="B157" s="4"/>
      <c r="C157" s="4"/>
      <c r="D157" s="6"/>
      <c r="E157" s="15">
        <f>E149+E153+E155+E156</f>
        <v>509818.746</v>
      </c>
      <c r="F157" s="4"/>
    </row>
    <row r="158" spans="1:6" ht="15.75">
      <c r="A158" s="4"/>
      <c r="B158" s="4"/>
      <c r="C158" s="4"/>
      <c r="D158" s="6"/>
      <c r="E158" s="15"/>
      <c r="F158" s="4"/>
    </row>
    <row r="159" spans="1:6" ht="15.75">
      <c r="A159" s="4" t="s">
        <v>24</v>
      </c>
      <c r="B159" s="4" t="s">
        <v>18</v>
      </c>
      <c r="C159" s="10">
        <v>0.25</v>
      </c>
      <c r="D159" s="6"/>
      <c r="E159" s="15">
        <f>E157*C159/(1-C159)</f>
        <v>169939.582</v>
      </c>
      <c r="F159" s="4"/>
    </row>
    <row r="160" spans="1:6" ht="15.75">
      <c r="A160" s="4"/>
      <c r="B160" s="4"/>
      <c r="C160" s="4"/>
      <c r="D160" s="6"/>
      <c r="E160" s="15"/>
      <c r="F160" s="4"/>
    </row>
    <row r="161" spans="1:6" ht="15.75">
      <c r="A161" s="4" t="s">
        <v>6</v>
      </c>
      <c r="B161" s="4"/>
      <c r="C161" s="4"/>
      <c r="D161" s="6"/>
      <c r="E161" s="15">
        <f>E157+E159</f>
        <v>679758.328</v>
      </c>
      <c r="F161" s="4"/>
    </row>
    <row r="162" spans="1:6" ht="15.75">
      <c r="A162" s="7" t="s">
        <v>7</v>
      </c>
      <c r="B162" s="7" t="s">
        <v>22</v>
      </c>
      <c r="C162" s="7">
        <v>10</v>
      </c>
      <c r="D162" s="13"/>
      <c r="E162" s="16"/>
      <c r="F162" s="8"/>
    </row>
    <row r="163" spans="1:6" ht="15.75">
      <c r="A163" s="12" t="s">
        <v>23</v>
      </c>
      <c r="B163" s="1"/>
      <c r="C163" s="1"/>
      <c r="D163" s="2"/>
      <c r="E163" s="17">
        <f>E161/C162</f>
        <v>67975.8328</v>
      </c>
      <c r="F163" s="1"/>
    </row>
    <row r="164" spans="1:6" ht="31.5">
      <c r="A164" s="24" t="s">
        <v>26</v>
      </c>
      <c r="B164" s="25"/>
      <c r="C164" s="25"/>
      <c r="D164" s="26"/>
      <c r="E164" s="27">
        <f>ROUNDUP(E163,-3)</f>
        <v>68000</v>
      </c>
      <c r="F164" s="25"/>
    </row>
    <row r="165" spans="1:6" ht="31.5">
      <c r="A165" s="20" t="s">
        <v>44</v>
      </c>
      <c r="B165" s="21"/>
      <c r="C165" s="21"/>
      <c r="D165" s="21"/>
      <c r="E165" s="21"/>
      <c r="F165" s="21"/>
    </row>
    <row r="166" spans="1:6" ht="15.75">
      <c r="A166" s="4" t="s">
        <v>13</v>
      </c>
      <c r="B166" s="4"/>
      <c r="C166" s="4"/>
      <c r="D166" s="4"/>
      <c r="E166" s="5"/>
      <c r="F166" s="4"/>
    </row>
    <row r="167" spans="1:6" ht="15.75">
      <c r="A167" s="4" t="s">
        <v>12</v>
      </c>
      <c r="B167" s="4" t="s">
        <v>11</v>
      </c>
      <c r="C167" s="6">
        <v>312</v>
      </c>
      <c r="D167" s="6">
        <v>600</v>
      </c>
      <c r="E167" s="14">
        <f>C167*D167</f>
        <v>187200</v>
      </c>
      <c r="F167" s="4"/>
    </row>
    <row r="168" spans="1:6" ht="15.75">
      <c r="A168" s="4" t="s">
        <v>3</v>
      </c>
      <c r="B168" s="4" t="s">
        <v>11</v>
      </c>
      <c r="C168" s="6">
        <f>6*C184</f>
        <v>60</v>
      </c>
      <c r="D168" s="6">
        <v>500</v>
      </c>
      <c r="E168" s="14">
        <f>C168*D168</f>
        <v>30000</v>
      </c>
      <c r="F168" s="4"/>
    </row>
    <row r="169" spans="1:6" ht="15.75">
      <c r="A169" s="4" t="s">
        <v>4</v>
      </c>
      <c r="B169" s="4" t="s">
        <v>11</v>
      </c>
      <c r="C169" s="6">
        <f>0.5*10*5</f>
        <v>25</v>
      </c>
      <c r="D169" s="6">
        <v>500</v>
      </c>
      <c r="E169" s="14">
        <f>C169*D169</f>
        <v>12500</v>
      </c>
      <c r="F169" s="4"/>
    </row>
    <row r="170" spans="1:6" ht="15.75">
      <c r="A170" s="4" t="s">
        <v>19</v>
      </c>
      <c r="B170" s="4" t="s">
        <v>18</v>
      </c>
      <c r="C170" s="11">
        <v>0.271</v>
      </c>
      <c r="D170" s="6"/>
      <c r="E170" s="15">
        <f>(E167+E168+E169)*C170</f>
        <v>62248.700000000004</v>
      </c>
      <c r="F170" s="4"/>
    </row>
    <row r="171" spans="1:6" ht="15.75">
      <c r="A171" s="4" t="s">
        <v>14</v>
      </c>
      <c r="B171" s="4"/>
      <c r="C171" s="6"/>
      <c r="D171" s="6"/>
      <c r="E171" s="15">
        <f>SUM(E167:E170)</f>
        <v>291948.7</v>
      </c>
      <c r="F171" s="4"/>
    </row>
    <row r="172" spans="1:6" ht="15.75">
      <c r="A172" s="4"/>
      <c r="B172" s="4"/>
      <c r="C172" s="4"/>
      <c r="D172" s="6"/>
      <c r="E172" s="14"/>
      <c r="F172" s="4"/>
    </row>
    <row r="173" spans="1:6" ht="15.75">
      <c r="A173" s="4" t="s">
        <v>20</v>
      </c>
      <c r="B173" s="4" t="s">
        <v>16</v>
      </c>
      <c r="C173" s="4">
        <v>12</v>
      </c>
      <c r="D173" s="6">
        <v>13500</v>
      </c>
      <c r="E173" s="14">
        <f>C173*D173</f>
        <v>162000</v>
      </c>
      <c r="F173" s="4"/>
    </row>
    <row r="174" spans="1:6" ht="15.75">
      <c r="A174" s="4" t="s">
        <v>21</v>
      </c>
      <c r="B174" s="4" t="s">
        <v>18</v>
      </c>
      <c r="C174" s="11">
        <v>0.302</v>
      </c>
      <c r="D174" s="6"/>
      <c r="E174" s="14">
        <f>E173*C174</f>
        <v>48924</v>
      </c>
      <c r="F174" s="4"/>
    </row>
    <row r="175" spans="1:6" ht="15.75">
      <c r="A175" s="4" t="s">
        <v>17</v>
      </c>
      <c r="B175" s="4"/>
      <c r="C175" s="4"/>
      <c r="D175" s="6"/>
      <c r="E175" s="15">
        <f>SUM(E173:E174)</f>
        <v>210924</v>
      </c>
      <c r="F175" s="4"/>
    </row>
    <row r="176" spans="1:6" ht="15.75">
      <c r="A176" s="4"/>
      <c r="B176" s="4"/>
      <c r="C176" s="4"/>
      <c r="D176" s="6"/>
      <c r="E176" s="15"/>
      <c r="F176" s="4"/>
    </row>
    <row r="177" spans="1:6" ht="15.75">
      <c r="A177" s="4" t="s">
        <v>45</v>
      </c>
      <c r="B177" s="4" t="s">
        <v>18</v>
      </c>
      <c r="C177" s="10">
        <v>0.01</v>
      </c>
      <c r="D177" s="6"/>
      <c r="E177" s="15">
        <f>(E171+E175)*C177</f>
        <v>5028.727</v>
      </c>
      <c r="F177" s="4"/>
    </row>
    <row r="178" spans="1:6" ht="15.75">
      <c r="A178" s="4" t="s">
        <v>27</v>
      </c>
      <c r="B178" s="4" t="s">
        <v>18</v>
      </c>
      <c r="C178" s="10">
        <v>0</v>
      </c>
      <c r="D178" s="6"/>
      <c r="E178" s="15">
        <f>(E171+E175)*C178</f>
        <v>0</v>
      </c>
      <c r="F178" s="4"/>
    </row>
    <row r="179" spans="1:6" ht="15.75">
      <c r="A179" s="4" t="s">
        <v>5</v>
      </c>
      <c r="B179" s="4"/>
      <c r="C179" s="4"/>
      <c r="D179" s="6"/>
      <c r="E179" s="15">
        <f>E171+E175+E177+E178</f>
        <v>507901.427</v>
      </c>
      <c r="F179" s="4"/>
    </row>
    <row r="180" spans="1:6" ht="15.75">
      <c r="A180" s="4"/>
      <c r="B180" s="4"/>
      <c r="C180" s="4"/>
      <c r="D180" s="6"/>
      <c r="E180" s="15"/>
      <c r="F180" s="4"/>
    </row>
    <row r="181" spans="1:6" ht="15.75">
      <c r="A181" s="4" t="s">
        <v>24</v>
      </c>
      <c r="B181" s="4" t="s">
        <v>18</v>
      </c>
      <c r="C181" s="10">
        <v>0.25</v>
      </c>
      <c r="D181" s="6"/>
      <c r="E181" s="15">
        <f>E179*C181/(1-C181)</f>
        <v>169300.47566666667</v>
      </c>
      <c r="F181" s="4"/>
    </row>
    <row r="182" spans="1:6" ht="15.75">
      <c r="A182" s="4"/>
      <c r="B182" s="4"/>
      <c r="C182" s="4"/>
      <c r="D182" s="6"/>
      <c r="E182" s="15"/>
      <c r="F182" s="4"/>
    </row>
    <row r="183" spans="1:6" ht="15.75">
      <c r="A183" s="4" t="s">
        <v>6</v>
      </c>
      <c r="B183" s="4"/>
      <c r="C183" s="4"/>
      <c r="D183" s="6"/>
      <c r="E183" s="15">
        <f>E179+E181</f>
        <v>677201.9026666667</v>
      </c>
      <c r="F183" s="4"/>
    </row>
    <row r="184" spans="1:6" ht="15.75">
      <c r="A184" s="7" t="s">
        <v>7</v>
      </c>
      <c r="B184" s="7" t="s">
        <v>22</v>
      </c>
      <c r="C184" s="7">
        <v>10</v>
      </c>
      <c r="D184" s="13"/>
      <c r="E184" s="16"/>
      <c r="F184" s="8"/>
    </row>
    <row r="185" spans="1:6" ht="15.75">
      <c r="A185" s="12" t="s">
        <v>23</v>
      </c>
      <c r="B185" s="1"/>
      <c r="C185" s="1"/>
      <c r="D185" s="2"/>
      <c r="E185" s="17">
        <f>E183/C184</f>
        <v>67720.19026666667</v>
      </c>
      <c r="F185" s="1"/>
    </row>
    <row r="186" spans="1:6" ht="31.5">
      <c r="A186" s="24" t="s">
        <v>26</v>
      </c>
      <c r="B186" s="25"/>
      <c r="C186" s="25"/>
      <c r="D186" s="26"/>
      <c r="E186" s="27">
        <f>ROUNDUP(E185,-3)</f>
        <v>68000</v>
      </c>
      <c r="F186" s="25"/>
    </row>
    <row r="187" spans="1:6" ht="31.5">
      <c r="A187" s="28" t="s">
        <v>46</v>
      </c>
      <c r="B187" s="21"/>
      <c r="C187" s="21"/>
      <c r="D187" s="21"/>
      <c r="E187" s="21"/>
      <c r="F187" s="21"/>
    </row>
    <row r="188" spans="1:6" ht="15.75">
      <c r="A188" s="4" t="s">
        <v>13</v>
      </c>
      <c r="B188" s="4"/>
      <c r="C188" s="4"/>
      <c r="D188" s="4"/>
      <c r="E188" s="5"/>
      <c r="F188" s="4"/>
    </row>
    <row r="189" spans="1:6" ht="15.75">
      <c r="A189" s="4" t="s">
        <v>12</v>
      </c>
      <c r="B189" s="4" t="s">
        <v>11</v>
      </c>
      <c r="C189" s="6">
        <v>312</v>
      </c>
      <c r="D189" s="6">
        <v>600</v>
      </c>
      <c r="E189" s="14">
        <f>C189*D189</f>
        <v>187200</v>
      </c>
      <c r="F189" s="4"/>
    </row>
    <row r="190" spans="1:6" ht="15.75">
      <c r="A190" s="4" t="s">
        <v>3</v>
      </c>
      <c r="B190" s="4" t="s">
        <v>11</v>
      </c>
      <c r="C190" s="6">
        <f>6*C206</f>
        <v>60</v>
      </c>
      <c r="D190" s="6">
        <v>500</v>
      </c>
      <c r="E190" s="14">
        <f>C190*D190</f>
        <v>30000</v>
      </c>
      <c r="F190" s="4"/>
    </row>
    <row r="191" spans="1:6" ht="15.75">
      <c r="A191" s="4" t="s">
        <v>4</v>
      </c>
      <c r="B191" s="4" t="s">
        <v>11</v>
      </c>
      <c r="C191" s="6">
        <f>0.5*10*5</f>
        <v>25</v>
      </c>
      <c r="D191" s="6">
        <v>500</v>
      </c>
      <c r="E191" s="14">
        <f>C191*D191</f>
        <v>12500</v>
      </c>
      <c r="F191" s="4"/>
    </row>
    <row r="192" spans="1:6" ht="15.75">
      <c r="A192" s="4" t="s">
        <v>19</v>
      </c>
      <c r="B192" s="4" t="s">
        <v>18</v>
      </c>
      <c r="C192" s="11">
        <v>0.271</v>
      </c>
      <c r="D192" s="6"/>
      <c r="E192" s="15">
        <f>(E189+E190+E191)*C192</f>
        <v>62248.700000000004</v>
      </c>
      <c r="F192" s="4"/>
    </row>
    <row r="193" spans="1:6" ht="15.75">
      <c r="A193" s="4" t="s">
        <v>14</v>
      </c>
      <c r="B193" s="4"/>
      <c r="C193" s="6"/>
      <c r="D193" s="6"/>
      <c r="E193" s="15">
        <f>SUM(E189:E192)</f>
        <v>291948.7</v>
      </c>
      <c r="F193" s="4"/>
    </row>
    <row r="194" spans="1:6" ht="15.75">
      <c r="A194" s="4"/>
      <c r="B194" s="4"/>
      <c r="C194" s="4"/>
      <c r="D194" s="6"/>
      <c r="E194" s="14"/>
      <c r="F194" s="4"/>
    </row>
    <row r="195" spans="1:6" ht="15.75">
      <c r="A195" s="4" t="s">
        <v>20</v>
      </c>
      <c r="B195" s="4" t="s">
        <v>16</v>
      </c>
      <c r="C195" s="4">
        <v>12</v>
      </c>
      <c r="D195" s="6">
        <v>13500</v>
      </c>
      <c r="E195" s="14">
        <f>C195*D195</f>
        <v>162000</v>
      </c>
      <c r="F195" s="4"/>
    </row>
    <row r="196" spans="1:6" ht="15.75">
      <c r="A196" s="4" t="s">
        <v>21</v>
      </c>
      <c r="B196" s="4" t="s">
        <v>18</v>
      </c>
      <c r="C196" s="11">
        <v>0.302</v>
      </c>
      <c r="D196" s="6"/>
      <c r="E196" s="14">
        <f>E195*C196</f>
        <v>48924</v>
      </c>
      <c r="F196" s="4"/>
    </row>
    <row r="197" spans="1:6" ht="15.75">
      <c r="A197" s="4" t="s">
        <v>17</v>
      </c>
      <c r="B197" s="4"/>
      <c r="C197" s="4"/>
      <c r="D197" s="6"/>
      <c r="E197" s="15">
        <f>SUM(E195:E196)</f>
        <v>210924</v>
      </c>
      <c r="F197" s="4"/>
    </row>
    <row r="198" spans="1:6" ht="15.75">
      <c r="A198" s="4"/>
      <c r="B198" s="4"/>
      <c r="C198" s="4"/>
      <c r="D198" s="6"/>
      <c r="E198" s="15"/>
      <c r="F198" s="4"/>
    </row>
    <row r="199" spans="1:6" ht="15.75">
      <c r="A199" s="4" t="s">
        <v>45</v>
      </c>
      <c r="B199" s="4" t="s">
        <v>18</v>
      </c>
      <c r="C199" s="10">
        <v>0.01</v>
      </c>
      <c r="D199" s="6"/>
      <c r="E199" s="15">
        <f>(E193+E197)*C199</f>
        <v>5028.727</v>
      </c>
      <c r="F199" s="4"/>
    </row>
    <row r="200" spans="1:6" ht="15.75">
      <c r="A200" s="4" t="s">
        <v>27</v>
      </c>
      <c r="B200" s="4" t="s">
        <v>18</v>
      </c>
      <c r="C200" s="10">
        <v>0</v>
      </c>
      <c r="D200" s="6"/>
      <c r="E200" s="15">
        <f>(E193+E197)*C200</f>
        <v>0</v>
      </c>
      <c r="F200" s="4"/>
    </row>
    <row r="201" spans="1:6" ht="15.75">
      <c r="A201" s="4" t="s">
        <v>5</v>
      </c>
      <c r="B201" s="4"/>
      <c r="C201" s="4"/>
      <c r="D201" s="6"/>
      <c r="E201" s="15">
        <f>E193+E197+E199+E200</f>
        <v>507901.427</v>
      </c>
      <c r="F201" s="4"/>
    </row>
    <row r="202" spans="1:6" ht="15.75">
      <c r="A202" s="4"/>
      <c r="B202" s="4"/>
      <c r="C202" s="4"/>
      <c r="D202" s="6"/>
      <c r="E202" s="15"/>
      <c r="F202" s="4"/>
    </row>
    <row r="203" spans="1:6" ht="15.75">
      <c r="A203" s="4" t="s">
        <v>24</v>
      </c>
      <c r="B203" s="4" t="s">
        <v>18</v>
      </c>
      <c r="C203" s="10">
        <v>0.25</v>
      </c>
      <c r="D203" s="6"/>
      <c r="E203" s="15">
        <f>E201*C203/(1-C203)</f>
        <v>169300.47566666667</v>
      </c>
      <c r="F203" s="4"/>
    </row>
    <row r="204" spans="1:6" ht="15.75">
      <c r="A204" s="4"/>
      <c r="B204" s="4"/>
      <c r="C204" s="4"/>
      <c r="D204" s="6"/>
      <c r="E204" s="15"/>
      <c r="F204" s="4"/>
    </row>
    <row r="205" spans="1:6" ht="15.75">
      <c r="A205" s="4" t="s">
        <v>6</v>
      </c>
      <c r="B205" s="4"/>
      <c r="C205" s="4"/>
      <c r="D205" s="6"/>
      <c r="E205" s="15">
        <f>E201+E203</f>
        <v>677201.9026666667</v>
      </c>
      <c r="F205" s="4"/>
    </row>
    <row r="206" spans="1:6" ht="15.75">
      <c r="A206" s="7" t="s">
        <v>7</v>
      </c>
      <c r="B206" s="7" t="s">
        <v>22</v>
      </c>
      <c r="C206" s="7">
        <v>10</v>
      </c>
      <c r="D206" s="13"/>
      <c r="E206" s="16"/>
      <c r="F206" s="8"/>
    </row>
    <row r="207" spans="1:6" ht="15.75">
      <c r="A207" s="12" t="s">
        <v>23</v>
      </c>
      <c r="B207" s="1"/>
      <c r="C207" s="1"/>
      <c r="D207" s="2"/>
      <c r="E207" s="17">
        <f>E205/C206</f>
        <v>67720.19026666667</v>
      </c>
      <c r="F207" s="1"/>
    </row>
    <row r="208" spans="1:6" ht="31.5">
      <c r="A208" s="12" t="s">
        <v>26</v>
      </c>
      <c r="B208" s="1"/>
      <c r="C208" s="1"/>
      <c r="D208" s="2"/>
      <c r="E208" s="17">
        <f>ROUNDUP(E207,-3)</f>
        <v>68000</v>
      </c>
      <c r="F208" s="1"/>
    </row>
  </sheetData>
  <sheetProtection/>
  <mergeCells count="7">
    <mergeCell ref="A117:F117"/>
    <mergeCell ref="A2:F2"/>
    <mergeCell ref="E1:F1"/>
    <mergeCell ref="A30:F30"/>
    <mergeCell ref="A57:F57"/>
    <mergeCell ref="A84:F84"/>
    <mergeCell ref="E3:F3"/>
  </mergeCells>
  <printOptions/>
  <pageMargins left="0.7" right="0.7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Каменский Дмитрий  Викторович</dc:creator>
  <cp:keywords/>
  <dc:description/>
  <cp:lastModifiedBy>Василевская Юлия Николаевна</cp:lastModifiedBy>
  <cp:lastPrinted>2014-12-09T14:41:46Z</cp:lastPrinted>
  <dcterms:created xsi:type="dcterms:W3CDTF">2014-04-25T07:38:02Z</dcterms:created>
  <dcterms:modified xsi:type="dcterms:W3CDTF">2014-12-10T07:33:32Z</dcterms:modified>
  <cp:category/>
  <cp:version/>
  <cp:contentType/>
  <cp:contentStatus/>
</cp:coreProperties>
</file>